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90" windowWidth="20490" windowHeight="8580"/>
  </bookViews>
  <sheets>
    <sheet name="Sheet1" sheetId="1" r:id="rId1"/>
    <sheet name="Sheet3" sheetId="3" r:id="rId2"/>
  </sheets>
  <definedNames>
    <definedName name="_xlnm._FilterDatabase" localSheetId="0" hidden="1">Sheet1!$A$23:$T$61</definedName>
    <definedName name="AREA1">Sheet1!$AL$4:$BH$35</definedName>
    <definedName name="AREA2">Sheet1!$BM$4:$CH$35</definedName>
    <definedName name="DECIDER">Sheet1!$BI$4:$BL$34</definedName>
    <definedName name="_xlnm.Print_Area" localSheetId="0">Sheet1!$A$19:$T$61</definedName>
  </definedNames>
  <calcPr calcId="125725"/>
</workbook>
</file>

<file path=xl/calcChain.xml><?xml version="1.0" encoding="utf-8"?>
<calcChain xmlns="http://schemas.openxmlformats.org/spreadsheetml/2006/main">
  <c r="T19" i="1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16"/>
  <c r="J10"/>
  <c r="J11" s="1"/>
  <c r="AM22"/>
  <c r="C10" l="1"/>
  <c r="C11" s="1"/>
  <c r="AM41" l="1"/>
  <c r="AL37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BN32"/>
  <c r="BN33"/>
  <c r="BN34"/>
  <c r="BN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AM32"/>
  <c r="AM33"/>
  <c r="AM34"/>
  <c r="AM31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BN23"/>
  <c r="BN24"/>
  <c r="BN25"/>
  <c r="BN22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AM23"/>
  <c r="AM24"/>
  <c r="AM25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G2" l="1"/>
  <c r="BH2"/>
  <c r="BK2"/>
  <c r="BL2"/>
  <c r="BG1"/>
  <c r="BH1"/>
  <c r="BL1"/>
  <c r="BK1"/>
  <c r="AN41"/>
  <c r="AM40"/>
  <c r="B19"/>
  <c r="B20"/>
  <c r="B21"/>
  <c r="A20"/>
  <c r="A21"/>
  <c r="A19"/>
  <c r="BJ2" l="1"/>
  <c r="BJ1"/>
  <c r="AM39"/>
  <c r="AM38"/>
  <c r="AN37" l="1"/>
  <c r="C16" s="1"/>
  <c r="BD37"/>
  <c r="AU37"/>
  <c r="AR37"/>
  <c r="G16" s="1"/>
  <c r="AT37"/>
  <c r="I16" s="1"/>
  <c r="AO37"/>
  <c r="D16" s="1"/>
  <c r="AM37"/>
  <c r="B16" s="1"/>
  <c r="AS37"/>
  <c r="H16" s="1"/>
  <c r="AQ37"/>
  <c r="F16" s="1"/>
  <c r="AP37"/>
  <c r="E16" s="1"/>
  <c r="BA37"/>
  <c r="Q16" s="1"/>
  <c r="AZ37"/>
  <c r="P16" s="1"/>
  <c r="AV37"/>
  <c r="L16" s="1"/>
  <c r="BC37"/>
  <c r="S16" s="1"/>
  <c r="AY37"/>
  <c r="O16" s="1"/>
  <c r="AX37"/>
  <c r="N16" s="1"/>
  <c r="BB37"/>
  <c r="R16" s="1"/>
  <c r="AW37"/>
  <c r="M16" s="1"/>
  <c r="J16" l="1"/>
  <c r="T16"/>
</calcChain>
</file>

<file path=xl/sharedStrings.xml><?xml version="1.0" encoding="utf-8"?>
<sst xmlns="http://schemas.openxmlformats.org/spreadsheetml/2006/main" count="199" uniqueCount="127">
  <si>
    <t>Supply Fan</t>
  </si>
  <si>
    <t>CFM</t>
  </si>
  <si>
    <t>TSP</t>
  </si>
  <si>
    <t>RPM</t>
  </si>
  <si>
    <t>10" BI</t>
  </si>
  <si>
    <t>11" BI</t>
  </si>
  <si>
    <t>12" BI</t>
  </si>
  <si>
    <t>14" BI</t>
  </si>
  <si>
    <t>16" BI</t>
  </si>
  <si>
    <t>18" BI</t>
  </si>
  <si>
    <t>20" BI</t>
  </si>
  <si>
    <t>22" BI</t>
  </si>
  <si>
    <t>25" BI</t>
  </si>
  <si>
    <t>12" AF</t>
  </si>
  <si>
    <t>14" AF</t>
  </si>
  <si>
    <t>16" AF</t>
  </si>
  <si>
    <t>18" AF</t>
  </si>
  <si>
    <t>20" AF</t>
  </si>
  <si>
    <t>Tot.</t>
  </si>
  <si>
    <t>" w.g.</t>
  </si>
  <si>
    <t>Inlet</t>
  </si>
  <si>
    <t>Discharge</t>
  </si>
  <si>
    <t>Hz</t>
  </si>
  <si>
    <t>RETURN</t>
  </si>
  <si>
    <t>DISCHARGE</t>
  </si>
  <si>
    <t>Quote/Project#:</t>
  </si>
  <si>
    <t>Customer/JOB:</t>
  </si>
  <si>
    <t>Sound Data</t>
  </si>
  <si>
    <r>
      <rPr>
        <b/>
        <sz val="11"/>
        <rFont val="Calibri"/>
        <family val="2"/>
        <scheme val="minor"/>
      </rPr>
      <t>Addison</t>
    </r>
    <r>
      <rPr>
        <b/>
        <sz val="11"/>
        <color theme="1"/>
        <rFont val="Calibri"/>
        <family val="2"/>
        <scheme val="minor"/>
      </rPr>
      <t xml:space="preserve"> Rep:</t>
    </r>
  </si>
  <si>
    <t>MAX RPM</t>
  </si>
  <si>
    <t>Decider</t>
  </si>
  <si>
    <t>"wg</t>
  </si>
  <si>
    <t>Exhaust Fan</t>
  </si>
  <si>
    <t>Exhaust</t>
  </si>
  <si>
    <t>Updated</t>
  </si>
  <si>
    <t>dBA</t>
  </si>
  <si>
    <t xml:space="preserve"> dBA</t>
  </si>
  <si>
    <t>Instructions:</t>
  </si>
  <si>
    <t>1. Enter project information in "green" cells.</t>
  </si>
  <si>
    <t>4. Repeat steps 2-3 for multiple units.</t>
  </si>
  <si>
    <t>5. Reset schedule to clear.</t>
  </si>
  <si>
    <t>Dual 14" BI</t>
  </si>
  <si>
    <t>Dual 16" BI</t>
  </si>
  <si>
    <t>Dual 18" BI</t>
  </si>
  <si>
    <t>Dual 20" BI</t>
  </si>
  <si>
    <t xml:space="preserve">Dual 14" </t>
  </si>
  <si>
    <t xml:space="preserve">Dual 16" </t>
  </si>
  <si>
    <t xml:space="preserve">Dual 18" </t>
  </si>
  <si>
    <t xml:space="preserve">Dual 20" </t>
  </si>
  <si>
    <t>Dual 20" AF</t>
  </si>
  <si>
    <t>Dual 18" AF</t>
  </si>
  <si>
    <t>Dual 16" AF</t>
  </si>
  <si>
    <t>Dual 14" AF</t>
  </si>
  <si>
    <t>-</t>
  </si>
  <si>
    <t>CodeString</t>
  </si>
  <si>
    <t>EC280mm</t>
  </si>
  <si>
    <t>EC450mm</t>
  </si>
  <si>
    <r>
      <rPr>
        <b/>
        <sz val="10"/>
        <rFont val="Arial"/>
        <family val="2"/>
      </rPr>
      <t xml:space="preserve">00 </t>
    </r>
    <r>
      <rPr>
        <sz val="10"/>
        <rFont val="Arial"/>
        <family val="2"/>
      </rPr>
      <t>= None</t>
    </r>
  </si>
  <si>
    <r>
      <rPr>
        <b/>
        <sz val="10"/>
        <rFont val="Arial"/>
        <family val="2"/>
      </rPr>
      <t xml:space="preserve">AC </t>
    </r>
    <r>
      <rPr>
        <sz val="10"/>
        <rFont val="Arial"/>
        <family val="2"/>
      </rPr>
      <t>= 12” DD, Airfoil</t>
    </r>
  </si>
  <si>
    <r>
      <rPr>
        <b/>
        <sz val="10"/>
        <rFont val="Arial"/>
        <family val="2"/>
      </rPr>
      <t xml:space="preserve">AD </t>
    </r>
    <r>
      <rPr>
        <sz val="10"/>
        <rFont val="Arial"/>
        <family val="2"/>
      </rPr>
      <t>= 14” DD, Airfoil</t>
    </r>
  </si>
  <si>
    <r>
      <rPr>
        <b/>
        <sz val="10"/>
        <rFont val="Arial"/>
        <family val="2"/>
      </rPr>
      <t xml:space="preserve">AE </t>
    </r>
    <r>
      <rPr>
        <sz val="10"/>
        <rFont val="Arial"/>
        <family val="2"/>
      </rPr>
      <t>= 16” DD, Airfoil</t>
    </r>
  </si>
  <si>
    <r>
      <rPr>
        <b/>
        <sz val="10"/>
        <rFont val="Arial"/>
        <family val="2"/>
      </rPr>
      <t xml:space="preserve">AF </t>
    </r>
    <r>
      <rPr>
        <sz val="10"/>
        <rFont val="Arial"/>
        <family val="2"/>
      </rPr>
      <t>= 18” DD, Airfoil</t>
    </r>
  </si>
  <si>
    <r>
      <rPr>
        <b/>
        <sz val="10"/>
        <rFont val="Arial"/>
        <family val="2"/>
      </rPr>
      <t xml:space="preserve">AG </t>
    </r>
    <r>
      <rPr>
        <sz val="10"/>
        <rFont val="Arial"/>
        <family val="2"/>
      </rPr>
      <t>= 20” DD, Airfoil</t>
    </r>
  </si>
  <si>
    <r>
      <rPr>
        <b/>
        <sz val="10"/>
        <rFont val="Arial"/>
        <family val="2"/>
      </rPr>
      <t xml:space="preserve">AH </t>
    </r>
    <r>
      <rPr>
        <sz val="10"/>
        <rFont val="Arial"/>
        <family val="2"/>
      </rPr>
      <t>= 22” DD, Airfoil</t>
    </r>
  </si>
  <si>
    <r>
      <rPr>
        <b/>
        <sz val="10"/>
        <rFont val="Arial"/>
        <family val="2"/>
      </rPr>
      <t xml:space="preserve">AJ </t>
    </r>
    <r>
      <rPr>
        <sz val="10"/>
        <rFont val="Arial"/>
        <family val="2"/>
      </rPr>
      <t>= 25” DD, Airfoil</t>
    </r>
  </si>
  <si>
    <r>
      <rPr>
        <b/>
        <sz val="10"/>
        <rFont val="Arial"/>
        <family val="2"/>
      </rPr>
      <t xml:space="preserve">BA </t>
    </r>
    <r>
      <rPr>
        <sz val="10"/>
        <rFont val="Arial"/>
        <family val="2"/>
      </rPr>
      <t>= 10” DD, BI</t>
    </r>
  </si>
  <si>
    <r>
      <rPr>
        <b/>
        <sz val="10"/>
        <rFont val="Arial"/>
        <family val="2"/>
      </rPr>
      <t xml:space="preserve">BB </t>
    </r>
    <r>
      <rPr>
        <sz val="10"/>
        <rFont val="Arial"/>
        <family val="2"/>
      </rPr>
      <t>= 11” DD, BI</t>
    </r>
  </si>
  <si>
    <r>
      <rPr>
        <b/>
        <sz val="10"/>
        <rFont val="Arial"/>
        <family val="2"/>
      </rPr>
      <t xml:space="preserve">BC </t>
    </r>
    <r>
      <rPr>
        <sz val="10"/>
        <rFont val="Arial"/>
        <family val="2"/>
      </rPr>
      <t>= 12” DD, BI</t>
    </r>
  </si>
  <si>
    <r>
      <rPr>
        <b/>
        <sz val="10"/>
        <rFont val="Arial"/>
        <family val="2"/>
      </rPr>
      <t xml:space="preserve">BD </t>
    </r>
    <r>
      <rPr>
        <sz val="10"/>
        <rFont val="Arial"/>
        <family val="2"/>
      </rPr>
      <t>= 14” DD, BI</t>
    </r>
  </si>
  <si>
    <r>
      <rPr>
        <b/>
        <sz val="10"/>
        <rFont val="Arial"/>
        <family val="2"/>
      </rPr>
      <t xml:space="preserve">BE </t>
    </r>
    <r>
      <rPr>
        <sz val="10"/>
        <rFont val="Arial"/>
        <family val="2"/>
      </rPr>
      <t>= 16” DD, BI</t>
    </r>
  </si>
  <si>
    <r>
      <rPr>
        <b/>
        <sz val="10"/>
        <rFont val="Arial"/>
        <family val="2"/>
      </rPr>
      <t xml:space="preserve">BF </t>
    </r>
    <r>
      <rPr>
        <sz val="10"/>
        <rFont val="Arial"/>
        <family val="2"/>
      </rPr>
      <t>= 18” DD, BI</t>
    </r>
  </si>
  <si>
    <r>
      <rPr>
        <b/>
        <sz val="10"/>
        <rFont val="Arial"/>
        <family val="2"/>
      </rPr>
      <t xml:space="preserve">BG </t>
    </r>
    <r>
      <rPr>
        <sz val="10"/>
        <rFont val="Arial"/>
        <family val="2"/>
      </rPr>
      <t>= 20” DD, BI</t>
    </r>
  </si>
  <si>
    <r>
      <rPr>
        <b/>
        <sz val="10"/>
        <rFont val="Arial"/>
        <family val="2"/>
      </rPr>
      <t xml:space="preserve">BH </t>
    </r>
    <r>
      <rPr>
        <sz val="10"/>
        <rFont val="Arial"/>
        <family val="2"/>
      </rPr>
      <t>= 22” DD, BI</t>
    </r>
  </si>
  <si>
    <r>
      <rPr>
        <b/>
        <sz val="10"/>
        <rFont val="Arial"/>
        <family val="2"/>
      </rPr>
      <t xml:space="preserve">BJ </t>
    </r>
    <r>
      <rPr>
        <sz val="10"/>
        <rFont val="Arial"/>
        <family val="2"/>
      </rPr>
      <t>= 25” DD, BI</t>
    </r>
  </si>
  <si>
    <r>
      <rPr>
        <b/>
        <sz val="10"/>
        <rFont val="Arial"/>
        <family val="2"/>
      </rPr>
      <t xml:space="preserve">CA </t>
    </r>
    <r>
      <rPr>
        <sz val="10"/>
        <rFont val="Arial"/>
        <family val="2"/>
      </rPr>
      <t>= 280mm Single ECM</t>
    </r>
  </si>
  <si>
    <r>
      <rPr>
        <b/>
        <sz val="10"/>
        <rFont val="Arial"/>
        <family val="2"/>
      </rPr>
      <t xml:space="preserve">CR </t>
    </r>
    <r>
      <rPr>
        <sz val="10"/>
        <rFont val="Arial"/>
        <family val="2"/>
      </rPr>
      <t>= 355mm ECM</t>
    </r>
  </si>
  <si>
    <r>
      <rPr>
        <b/>
        <sz val="10"/>
        <rFont val="Arial"/>
        <family val="2"/>
      </rPr>
      <t xml:space="preserve">DA </t>
    </r>
    <r>
      <rPr>
        <sz val="10"/>
        <rFont val="Arial"/>
        <family val="2"/>
      </rPr>
      <t>= 280mm Dual ECM</t>
    </r>
  </si>
  <si>
    <r>
      <rPr>
        <b/>
        <sz val="10"/>
        <rFont val="Arial"/>
        <family val="2"/>
      </rPr>
      <t xml:space="preserve">DK </t>
    </r>
    <r>
      <rPr>
        <sz val="10"/>
        <rFont val="Arial"/>
        <family val="2"/>
      </rPr>
      <t xml:space="preserve">= 355mm Dual ECM </t>
    </r>
  </si>
  <si>
    <r>
      <rPr>
        <b/>
        <sz val="10"/>
        <rFont val="Arial"/>
        <family val="2"/>
      </rPr>
      <t xml:space="preserve">EA </t>
    </r>
    <r>
      <rPr>
        <sz val="10"/>
        <rFont val="Arial"/>
        <family val="2"/>
      </rPr>
      <t>= Dual 14" DD, BI</t>
    </r>
  </si>
  <si>
    <r>
      <rPr>
        <b/>
        <sz val="10"/>
        <rFont val="Arial"/>
        <family val="2"/>
      </rPr>
      <t xml:space="preserve">EB </t>
    </r>
    <r>
      <rPr>
        <sz val="10"/>
        <rFont val="Arial"/>
        <family val="2"/>
      </rPr>
      <t>= Dual 14" DD, AF</t>
    </r>
  </si>
  <si>
    <r>
      <rPr>
        <b/>
        <sz val="10"/>
        <rFont val="Arial"/>
        <family val="2"/>
      </rPr>
      <t>EC =</t>
    </r>
    <r>
      <rPr>
        <sz val="10"/>
        <rFont val="Arial"/>
        <family val="2"/>
      </rPr>
      <t xml:space="preserve"> Dual 16" DD, BI</t>
    </r>
  </si>
  <si>
    <r>
      <rPr>
        <b/>
        <sz val="10"/>
        <rFont val="Arial"/>
        <family val="2"/>
      </rPr>
      <t>ED</t>
    </r>
    <r>
      <rPr>
        <sz val="10"/>
        <rFont val="Arial"/>
        <family val="2"/>
      </rPr>
      <t>= Dual 16" DD, AF</t>
    </r>
  </si>
  <si>
    <r>
      <rPr>
        <b/>
        <sz val="10"/>
        <rFont val="Arial"/>
        <family val="2"/>
      </rPr>
      <t xml:space="preserve">EE </t>
    </r>
    <r>
      <rPr>
        <sz val="10"/>
        <rFont val="Arial"/>
        <family val="2"/>
      </rPr>
      <t>= Dual 18" DD, BI</t>
    </r>
  </si>
  <si>
    <r>
      <rPr>
        <b/>
        <sz val="10"/>
        <rFont val="Arial"/>
        <family val="2"/>
      </rPr>
      <t xml:space="preserve">EF </t>
    </r>
    <r>
      <rPr>
        <sz val="10"/>
        <rFont val="Arial"/>
        <family val="2"/>
      </rPr>
      <t>= Dual 18" DD, AF</t>
    </r>
  </si>
  <si>
    <r>
      <rPr>
        <b/>
        <sz val="10"/>
        <rFont val="Arial"/>
        <family val="2"/>
      </rPr>
      <t xml:space="preserve">EG </t>
    </r>
    <r>
      <rPr>
        <sz val="10"/>
        <rFont val="Arial"/>
        <family val="2"/>
      </rPr>
      <t>= Dual 20" DD, BI</t>
    </r>
  </si>
  <si>
    <r>
      <rPr>
        <b/>
        <sz val="10"/>
        <rFont val="Arial"/>
        <family val="2"/>
      </rPr>
      <t xml:space="preserve">EH </t>
    </r>
    <r>
      <rPr>
        <sz val="10"/>
        <rFont val="Arial"/>
        <family val="2"/>
      </rPr>
      <t>= Dual 20" DD, AF</t>
    </r>
  </si>
  <si>
    <t>BA</t>
  </si>
  <si>
    <t>BB</t>
  </si>
  <si>
    <t>BC</t>
  </si>
  <si>
    <t>BD</t>
  </si>
  <si>
    <t>BE</t>
  </si>
  <si>
    <t>BF</t>
  </si>
  <si>
    <t>BG</t>
  </si>
  <si>
    <t>BH</t>
  </si>
  <si>
    <t>BJ</t>
  </si>
  <si>
    <t>AC</t>
  </si>
  <si>
    <t>AD</t>
  </si>
  <si>
    <t>AE</t>
  </si>
  <si>
    <t>AF</t>
  </si>
  <si>
    <t>AG</t>
  </si>
  <si>
    <t>EA</t>
  </si>
  <si>
    <t>EC</t>
  </si>
  <si>
    <t>EE</t>
  </si>
  <si>
    <t>EG</t>
  </si>
  <si>
    <t>EC355mm</t>
  </si>
  <si>
    <t>EB</t>
  </si>
  <si>
    <t>ED</t>
  </si>
  <si>
    <t>EF</t>
  </si>
  <si>
    <t>EH</t>
  </si>
  <si>
    <t>CA</t>
  </si>
  <si>
    <t>CM</t>
  </si>
  <si>
    <t>CR</t>
  </si>
  <si>
    <t>DUAL280MM</t>
  </si>
  <si>
    <t>DUAL355..</t>
  </si>
  <si>
    <t>DA</t>
  </si>
  <si>
    <t>DK</t>
  </si>
  <si>
    <t>00</t>
  </si>
  <si>
    <t>Unit Label</t>
  </si>
  <si>
    <t>2. Enter Unit Codestring</t>
  </si>
  <si>
    <t>3. Enter RPM for each fan.</t>
  </si>
  <si>
    <t>6. Select cells and delete to eliminate single record.</t>
  </si>
  <si>
    <t>Unit</t>
  </si>
  <si>
    <t>Propel school</t>
  </si>
  <si>
    <t>DOA-3</t>
  </si>
  <si>
    <t>DOA-3 - PROA036</t>
  </si>
  <si>
    <t>PROA072B1A2AEBCBB1A10DBF0000000C0000000DBBA0000D000BH</t>
  </si>
  <si>
    <t>DOA-3 - PROA072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</si>
</sst>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1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Times New Roman"/>
      <family val="1"/>
    </font>
    <font>
      <b/>
      <i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b/>
      <sz val="16"/>
      <color indexed="39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0" fillId="0" borderId="12" xfId="0" applyBorder="1"/>
    <xf numFmtId="0" fontId="11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horizontal="left"/>
      <protection hidden="1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14" fontId="15" fillId="0" borderId="0" xfId="0" applyNumberFormat="1" applyFont="1"/>
    <xf numFmtId="0" fontId="17" fillId="0" borderId="0" xfId="0" applyFont="1" applyAlignment="1" applyProtection="1">
      <alignment horizontal="center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" fontId="19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0" xfId="0" applyFont="1"/>
    <xf numFmtId="0" fontId="0" fillId="0" borderId="0" xfId="0" applyFill="1" applyBorder="1"/>
    <xf numFmtId="0" fontId="2" fillId="0" borderId="11" xfId="0" applyFont="1" applyFill="1" applyBorder="1" applyAlignment="1">
      <alignment wrapText="1"/>
    </xf>
    <xf numFmtId="0" fontId="24" fillId="4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1" fontId="16" fillId="0" borderId="0" xfId="0" applyNumberFormat="1" applyFont="1" applyAlignment="1" applyProtection="1">
      <alignment horizontal="center"/>
      <protection locked="0" hidden="1"/>
    </xf>
    <xf numFmtId="0" fontId="25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4" borderId="0" xfId="0" applyNumberFormat="1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/>
    <xf numFmtId="0" fontId="27" fillId="0" borderId="0" xfId="0" applyFont="1" applyProtection="1">
      <protection hidden="1"/>
    </xf>
    <xf numFmtId="1" fontId="16" fillId="0" borderId="0" xfId="0" applyNumberFormat="1" applyFont="1" applyFill="1" applyAlignment="1" applyProtection="1">
      <alignment horizontal="center"/>
      <protection locked="0" hidden="1"/>
    </xf>
    <xf numFmtId="1" fontId="22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Border="1"/>
    <xf numFmtId="0" fontId="16" fillId="0" borderId="0" xfId="0" applyFont="1" applyFill="1" applyBorder="1" applyProtection="1">
      <protection locked="0"/>
    </xf>
    <xf numFmtId="0" fontId="16" fillId="0" borderId="0" xfId="0" applyFont="1" applyFill="1"/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15" name="Picture 89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85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49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16" name="Picture 89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08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17" name="Picture 89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18" name="Picture 89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273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52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19" name="Picture 89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369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0" name="Picture 89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465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54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1" name="Picture 89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56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2" name="Picture 89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3" name="Picture 89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85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49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4" name="Picture 90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08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5" name="Picture 90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6" name="Picture 90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273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52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7" name="Picture 90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369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8" name="Picture 90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465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54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29" name="Picture 90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56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0" name="Picture 90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66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1" name="Picture 90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67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2" name="Picture 90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381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68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3" name="Picture 90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477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69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4" name="Picture 91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573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70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5" name="Picture 91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669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71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6" name="Picture 91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72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7" name="Picture 91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861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73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8" name="Picture 91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957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75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39" name="Picture 91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149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76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0" name="Picture 91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77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1" name="Picture 91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341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78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2" name="Picture 91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437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79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3" name="Picture 91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533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80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4" name="Picture 92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629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81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5" name="Picture 92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82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6" name="Picture 92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8210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7" name="Picture 92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2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8" name="Picture 92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49" name="Picture 92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313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0" name="Picture 92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409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1" name="Picture 92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505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2" name="Picture 92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0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3" name="Picture 92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4" name="Picture 93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793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5" name="Picture 93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85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49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6" name="Picture 93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08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7" name="Picture 93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8" name="Picture 93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273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52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59" name="Picture 93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369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60" name="Picture 93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465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54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61" name="Picture 93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561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0</xdr:colOff>
      <xdr:row>25</xdr:row>
      <xdr:rowOff>0</xdr:rowOff>
    </xdr:from>
    <xdr:to>
      <xdr:col>106</xdr:col>
      <xdr:colOff>190500</xdr:colOff>
      <xdr:row>25</xdr:row>
      <xdr:rowOff>142875</xdr:rowOff>
    </xdr:to>
    <xdr:pic>
      <xdr:nvPicPr>
        <xdr:cNvPr id="1962" name="Picture 93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0" y="567690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67" name="Picture 94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2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68" name="Picture 94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69" name="Picture 94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313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0" name="Picture 94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409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1" name="Picture 94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505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2" name="Picture 94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0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3" name="Picture 94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4" name="Picture 95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793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5" name="Picture 95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85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49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6" name="Picture 95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08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7" name="Picture 95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8" name="Picture 95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273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52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79" name="Picture 95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369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0" name="Picture 95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465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54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1" name="Picture 95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56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2" name="Picture 95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66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3" name="Picture 95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67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4" name="Picture 96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381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68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5" name="Picture 96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477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69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6" name="Picture 96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573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70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7" name="Picture 96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669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71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8" name="Picture 96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72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89" name="Picture 96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861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73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0" name="Picture 96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957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75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1" name="Picture 96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149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76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2" name="Picture 96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77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3" name="Picture 96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341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78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4" name="Picture 97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437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79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5" name="Picture 97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533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80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6" name="Picture 97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629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81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7" name="Picture 97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82</xdr:col>
      <xdr:colOff>0</xdr:colOff>
      <xdr:row>27</xdr:row>
      <xdr:rowOff>0</xdr:rowOff>
    </xdr:from>
    <xdr:to>
      <xdr:col>106</xdr:col>
      <xdr:colOff>190500</xdr:colOff>
      <xdr:row>27</xdr:row>
      <xdr:rowOff>142875</xdr:rowOff>
    </xdr:to>
    <xdr:pic>
      <xdr:nvPicPr>
        <xdr:cNvPr id="1998" name="Picture 97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821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2" name="Picture 94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12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40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3" name="Picture 94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4" name="Picture 94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313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5" name="Picture 94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409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6" name="Picture 94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505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44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7" name="Picture 94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0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8" name="Picture 94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46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89" name="Picture 95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793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48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0" name="Picture 95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85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49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1" name="Picture 95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08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2" name="Picture 95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51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3" name="Picture 95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273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52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4" name="Picture 95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369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5" name="Picture 95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465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54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6" name="Picture 95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561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7" name="Picture 95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66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8" name="Picture 95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67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99" name="Picture 96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381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68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0" name="Picture 96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477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69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1" name="Picture 96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573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70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2" name="Picture 96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669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71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3" name="Picture 96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72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4" name="Picture 96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861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73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5" name="Picture 966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957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75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6" name="Picture 967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149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76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7" name="Picture 968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77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8" name="Picture 969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341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78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09" name="Picture 970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437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79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10" name="Picture 97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533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80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11" name="Picture 97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629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81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12" name="Picture 97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0" y="6153150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82</xdr:col>
      <xdr:colOff>0</xdr:colOff>
      <xdr:row>28</xdr:row>
      <xdr:rowOff>0</xdr:rowOff>
    </xdr:from>
    <xdr:to>
      <xdr:col>106</xdr:col>
      <xdr:colOff>190500</xdr:colOff>
      <xdr:row>28</xdr:row>
      <xdr:rowOff>142875</xdr:rowOff>
    </xdr:to>
    <xdr:pic>
      <xdr:nvPicPr>
        <xdr:cNvPr id="113" name="Picture 974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82100" y="6153150"/>
          <a:ext cx="190500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U67"/>
  <sheetViews>
    <sheetView tabSelected="1" zoomScaleNormal="100" workbookViewId="0">
      <selection activeCell="A24" sqref="A24:T24"/>
    </sheetView>
  </sheetViews>
  <sheetFormatPr defaultRowHeight="15"/>
  <cols>
    <col min="1" max="1" width="21" customWidth="1"/>
    <col min="2" max="19" width="10.7109375" customWidth="1"/>
    <col min="20" max="29" width="9.85546875" customWidth="1"/>
    <col min="31" max="32" width="0" hidden="1" customWidth="1"/>
    <col min="33" max="59" width="9.140625" hidden="1" customWidth="1"/>
    <col min="60" max="61" width="9.5703125" hidden="1" customWidth="1"/>
    <col min="62" max="97" width="9.140625" hidden="1" customWidth="1"/>
    <col min="98" max="106" width="0" hidden="1" customWidth="1"/>
  </cols>
  <sheetData>
    <row r="1" spans="1:99" ht="15.75" thickBot="1">
      <c r="O1" s="39" t="s">
        <v>37</v>
      </c>
      <c r="S1" t="s">
        <v>34</v>
      </c>
      <c r="T1" s="30">
        <v>42174</v>
      </c>
      <c r="U1" s="30"/>
      <c r="V1" s="30"/>
      <c r="W1" s="30"/>
      <c r="X1" s="30"/>
      <c r="Y1" s="30"/>
      <c r="Z1" s="30"/>
      <c r="AA1" s="30"/>
      <c r="AB1" s="30"/>
      <c r="AC1" s="30"/>
      <c r="AM1" s="63" t="s">
        <v>20</v>
      </c>
      <c r="AN1" s="63"/>
      <c r="AO1" s="63"/>
      <c r="AP1" s="63"/>
      <c r="AQ1" s="63"/>
      <c r="AR1" s="63"/>
      <c r="AS1" s="63"/>
      <c r="AT1" s="63"/>
      <c r="AU1" s="63"/>
      <c r="AV1" s="63" t="s">
        <v>21</v>
      </c>
      <c r="AW1" s="63"/>
      <c r="AX1" s="63"/>
      <c r="AY1" s="63"/>
      <c r="AZ1" s="63"/>
      <c r="BA1" s="63"/>
      <c r="BB1" s="63"/>
      <c r="BC1" s="63"/>
      <c r="BG1">
        <f>$E$11*VLOOKUP($C$11,DECIDER,2,FALSE)/$E$13</f>
        <v>3718.6791666666668</v>
      </c>
      <c r="BH1">
        <f>$E$12*(VLOOKUP($C$11,DECIDER,2,FALSE)/$E$13)^2</f>
        <v>1.6549208263888886</v>
      </c>
      <c r="BJ1">
        <f>BK1*BL1</f>
        <v>1</v>
      </c>
      <c r="BK1" t="b">
        <f>$E$11*VLOOKUP($C$11,DECIDER,2,FALSE)/$E$13&gt;VLOOKUP($C$11,DECIDER,3,FALSE)</f>
        <v>1</v>
      </c>
      <c r="BL1" t="b">
        <f>$E$12*(VLOOKUP($C$11,DECIDER,2,FALSE)/$E$13)^2&lt;VLOOKUP($C$11,DECIDER,4,FALSE)</f>
        <v>1</v>
      </c>
      <c r="BN1" s="63" t="s">
        <v>20</v>
      </c>
      <c r="BO1" s="63"/>
      <c r="BP1" s="63"/>
      <c r="BQ1" s="63"/>
      <c r="BR1" s="63"/>
      <c r="BS1" s="63"/>
      <c r="BT1" s="63"/>
      <c r="BU1" s="63"/>
      <c r="BV1" s="63"/>
      <c r="BW1" s="63" t="s">
        <v>21</v>
      </c>
      <c r="BX1" s="63"/>
      <c r="BY1" s="63"/>
      <c r="BZ1" s="63"/>
      <c r="CA1" s="63"/>
      <c r="CB1" s="63"/>
      <c r="CC1" s="63"/>
      <c r="CD1" s="63"/>
      <c r="CU1" s="47" t="s">
        <v>57</v>
      </c>
    </row>
    <row r="2" spans="1:99" ht="15.75" thickBot="1">
      <c r="A2" s="9" t="s">
        <v>25</v>
      </c>
      <c r="B2" s="69"/>
      <c r="C2" s="70"/>
      <c r="D2" s="70"/>
      <c r="E2" s="71"/>
      <c r="O2" s="39" t="s">
        <v>38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L2" s="3">
        <v>1</v>
      </c>
      <c r="AM2" s="3">
        <v>2</v>
      </c>
      <c r="AN2" s="3">
        <v>3</v>
      </c>
      <c r="AO2" s="3">
        <v>4</v>
      </c>
      <c r="AP2" s="3">
        <v>5</v>
      </c>
      <c r="AQ2" s="3">
        <v>6</v>
      </c>
      <c r="AR2" s="3">
        <v>7</v>
      </c>
      <c r="AS2" s="3">
        <v>8</v>
      </c>
      <c r="AT2" s="3">
        <v>9</v>
      </c>
      <c r="AU2" s="3">
        <v>10</v>
      </c>
      <c r="AV2" s="3">
        <v>11</v>
      </c>
      <c r="AW2" s="3">
        <v>12</v>
      </c>
      <c r="AX2" s="3">
        <v>13</v>
      </c>
      <c r="AY2" s="3">
        <v>14</v>
      </c>
      <c r="AZ2" s="3">
        <v>15</v>
      </c>
      <c r="BA2" s="3">
        <v>16</v>
      </c>
      <c r="BB2" s="3">
        <v>17</v>
      </c>
      <c r="BC2" s="3">
        <v>18</v>
      </c>
      <c r="BD2" s="3">
        <v>19</v>
      </c>
      <c r="BG2" t="e">
        <f>$L$11*VLOOKUP($J$11,DECIDER,2,FALSE)/$L$13</f>
        <v>#N/A</v>
      </c>
      <c r="BH2" t="e">
        <f>$L$12*(VLOOKUP($J$11,DECIDER,2,FALSE)/$L$13)^2</f>
        <v>#N/A</v>
      </c>
      <c r="BJ2" t="e">
        <f>BK2*BL2</f>
        <v>#N/A</v>
      </c>
      <c r="BK2" t="e">
        <f>$L$11*VLOOKUP($J$11,DECIDER,2,FALSE)/$L$13&gt;VLOOKUP($J$11,DECIDER,3,FALSE)</f>
        <v>#N/A</v>
      </c>
      <c r="BL2" t="e">
        <f>$L$12*(VLOOKUP($J$11,DECIDER,2,FALSE)/$L$13)^2&lt;VLOOKUP($J$11,DECIDER,4,FALSE)</f>
        <v>#N/A</v>
      </c>
      <c r="BM2" s="10">
        <v>1</v>
      </c>
      <c r="BN2" s="10">
        <v>2</v>
      </c>
      <c r="BO2" s="10">
        <v>3</v>
      </c>
      <c r="BP2" s="10">
        <v>4</v>
      </c>
      <c r="BQ2" s="10">
        <v>5</v>
      </c>
      <c r="BR2" s="10">
        <v>6</v>
      </c>
      <c r="BS2" s="10">
        <v>7</v>
      </c>
      <c r="BT2" s="10">
        <v>8</v>
      </c>
      <c r="BU2" s="10">
        <v>9</v>
      </c>
      <c r="BV2" s="10">
        <v>10</v>
      </c>
      <c r="BW2" s="10">
        <v>11</v>
      </c>
      <c r="BX2" s="10">
        <v>12</v>
      </c>
      <c r="BY2" s="10">
        <v>13</v>
      </c>
      <c r="BZ2" s="10">
        <v>14</v>
      </c>
      <c r="CA2" s="10">
        <v>15</v>
      </c>
      <c r="CB2" s="10">
        <v>16</v>
      </c>
      <c r="CC2" s="10">
        <v>17</v>
      </c>
      <c r="CD2" s="10">
        <v>18</v>
      </c>
      <c r="CE2" s="10">
        <v>19</v>
      </c>
      <c r="CU2" s="48" t="s">
        <v>58</v>
      </c>
    </row>
    <row r="3" spans="1:99" ht="15.75" customHeight="1" thickBot="1">
      <c r="A3" s="9" t="s">
        <v>26</v>
      </c>
      <c r="B3" s="69" t="s">
        <v>122</v>
      </c>
      <c r="C3" s="70"/>
      <c r="D3" s="70"/>
      <c r="E3" s="71"/>
      <c r="O3" s="39" t="s">
        <v>118</v>
      </c>
      <c r="P3" s="6"/>
      <c r="AK3" s="50" t="s">
        <v>116</v>
      </c>
      <c r="AL3">
        <v>0</v>
      </c>
      <c r="AM3" s="1">
        <v>63</v>
      </c>
      <c r="AN3" s="1">
        <v>125</v>
      </c>
      <c r="AO3" s="1">
        <v>250</v>
      </c>
      <c r="AP3" s="1">
        <v>500</v>
      </c>
      <c r="AQ3" s="1">
        <v>1000</v>
      </c>
      <c r="AR3" s="1">
        <v>2000</v>
      </c>
      <c r="AS3" s="1">
        <v>4000</v>
      </c>
      <c r="AT3" s="1">
        <v>8000</v>
      </c>
      <c r="AU3" s="1" t="s">
        <v>18</v>
      </c>
      <c r="AV3" s="1">
        <v>63</v>
      </c>
      <c r="AW3" s="1">
        <v>125</v>
      </c>
      <c r="AX3" s="1">
        <v>250</v>
      </c>
      <c r="AY3" s="1">
        <v>500</v>
      </c>
      <c r="AZ3" s="1">
        <v>1000</v>
      </c>
      <c r="BA3" s="1">
        <v>2000</v>
      </c>
      <c r="BB3" s="1">
        <v>4000</v>
      </c>
      <c r="BC3" s="1">
        <v>8000</v>
      </c>
      <c r="BD3" s="1" t="s">
        <v>18</v>
      </c>
      <c r="BE3" t="s">
        <v>1</v>
      </c>
      <c r="BF3" t="s">
        <v>19</v>
      </c>
      <c r="BG3" s="1" t="s">
        <v>3</v>
      </c>
      <c r="BH3" s="24" t="s">
        <v>29</v>
      </c>
      <c r="BI3" s="11" t="s">
        <v>30</v>
      </c>
      <c r="BJ3" s="12" t="s">
        <v>3</v>
      </c>
      <c r="BK3" s="12" t="s">
        <v>1</v>
      </c>
      <c r="BL3" s="13" t="s">
        <v>31</v>
      </c>
      <c r="BN3" s="1">
        <v>63</v>
      </c>
      <c r="BO3" s="1">
        <v>125</v>
      </c>
      <c r="BP3" s="1">
        <v>250</v>
      </c>
      <c r="BQ3" s="1">
        <v>500</v>
      </c>
      <c r="BR3" s="1">
        <v>1000</v>
      </c>
      <c r="BS3" s="1">
        <v>2000</v>
      </c>
      <c r="BT3" s="1">
        <v>4000</v>
      </c>
      <c r="BU3" s="1">
        <v>8000</v>
      </c>
      <c r="BV3" s="1" t="s">
        <v>18</v>
      </c>
      <c r="BW3" s="1">
        <v>63</v>
      </c>
      <c r="BX3" s="1">
        <v>125</v>
      </c>
      <c r="BY3" s="1">
        <v>250</v>
      </c>
      <c r="BZ3" s="1">
        <v>500</v>
      </c>
      <c r="CA3" s="1">
        <v>1000</v>
      </c>
      <c r="CB3" s="1">
        <v>2000</v>
      </c>
      <c r="CC3" s="1">
        <v>4000</v>
      </c>
      <c r="CD3" s="1">
        <v>8000</v>
      </c>
      <c r="CE3" s="1" t="s">
        <v>18</v>
      </c>
      <c r="CF3" t="s">
        <v>1</v>
      </c>
      <c r="CG3" t="s">
        <v>19</v>
      </c>
      <c r="CH3" s="1" t="s">
        <v>3</v>
      </c>
      <c r="CU3" s="48" t="s">
        <v>59</v>
      </c>
    </row>
    <row r="4" spans="1:99" ht="15.75" thickBot="1">
      <c r="A4" s="9" t="s">
        <v>28</v>
      </c>
      <c r="B4" s="69" t="s">
        <v>53</v>
      </c>
      <c r="C4" s="70"/>
      <c r="D4" s="70"/>
      <c r="E4" s="71"/>
      <c r="O4" s="39" t="s">
        <v>119</v>
      </c>
      <c r="P4" s="6"/>
      <c r="AK4" t="s">
        <v>86</v>
      </c>
      <c r="AL4" t="s">
        <v>4</v>
      </c>
      <c r="AM4" s="1">
        <v>93</v>
      </c>
      <c r="AN4" s="1">
        <v>92</v>
      </c>
      <c r="AO4" s="1">
        <v>91</v>
      </c>
      <c r="AP4" s="1">
        <v>88</v>
      </c>
      <c r="AQ4" s="1">
        <v>76</v>
      </c>
      <c r="AR4" s="1">
        <v>70</v>
      </c>
      <c r="AS4" s="1">
        <v>71</v>
      </c>
      <c r="AT4" s="1">
        <v>66</v>
      </c>
      <c r="AU4" s="1">
        <v>98</v>
      </c>
      <c r="AV4" s="1">
        <v>83</v>
      </c>
      <c r="AW4" s="1">
        <v>90</v>
      </c>
      <c r="AX4" s="1">
        <v>96</v>
      </c>
      <c r="AY4" s="1">
        <v>97</v>
      </c>
      <c r="AZ4" s="1">
        <v>86</v>
      </c>
      <c r="BA4" s="1">
        <v>77</v>
      </c>
      <c r="BB4" s="1">
        <v>78</v>
      </c>
      <c r="BC4" s="1">
        <v>71</v>
      </c>
      <c r="BD4" s="1">
        <v>100</v>
      </c>
      <c r="BE4" s="1">
        <v>811</v>
      </c>
      <c r="BF4" s="1">
        <v>6.1</v>
      </c>
      <c r="BG4" s="2">
        <v>3900</v>
      </c>
      <c r="BH4" s="1">
        <v>5200</v>
      </c>
      <c r="BI4" s="14" t="s">
        <v>4</v>
      </c>
      <c r="BJ4" s="15">
        <v>5200</v>
      </c>
      <c r="BK4" s="15">
        <v>1434</v>
      </c>
      <c r="BL4" s="16">
        <v>9.75</v>
      </c>
      <c r="BM4" t="s">
        <v>4</v>
      </c>
      <c r="BN4" s="1">
        <v>85</v>
      </c>
      <c r="BO4" s="1">
        <v>81</v>
      </c>
      <c r="BP4" s="1">
        <v>80</v>
      </c>
      <c r="BQ4" s="1">
        <v>81</v>
      </c>
      <c r="BR4" s="1">
        <v>76</v>
      </c>
      <c r="BS4" s="1">
        <v>70</v>
      </c>
      <c r="BT4" s="1">
        <v>71</v>
      </c>
      <c r="BU4" s="1">
        <v>66</v>
      </c>
      <c r="BV4" s="1">
        <v>88</v>
      </c>
      <c r="BW4" s="1">
        <v>75</v>
      </c>
      <c r="BX4" s="1">
        <v>78</v>
      </c>
      <c r="BY4" s="1">
        <v>84</v>
      </c>
      <c r="BZ4" s="1">
        <v>88</v>
      </c>
      <c r="CA4" s="1">
        <v>86</v>
      </c>
      <c r="CB4" s="1">
        <v>77</v>
      </c>
      <c r="CC4" s="1">
        <v>76</v>
      </c>
      <c r="CD4" s="1">
        <v>68</v>
      </c>
      <c r="CE4" s="1">
        <v>92</v>
      </c>
      <c r="CF4" s="1">
        <v>1413</v>
      </c>
      <c r="CG4" s="1">
        <v>3.9</v>
      </c>
      <c r="CH4" s="1">
        <v>3900</v>
      </c>
      <c r="CU4" s="48" t="s">
        <v>60</v>
      </c>
    </row>
    <row r="5" spans="1:99" ht="14.25" customHeight="1">
      <c r="G5" s="27"/>
      <c r="H5" s="22"/>
      <c r="O5" s="39" t="s">
        <v>39</v>
      </c>
      <c r="AK5" t="s">
        <v>87</v>
      </c>
      <c r="AL5" t="s">
        <v>5</v>
      </c>
      <c r="AM5" s="1">
        <v>97</v>
      </c>
      <c r="AN5" s="1">
        <v>94</v>
      </c>
      <c r="AO5" s="1">
        <v>91</v>
      </c>
      <c r="AP5" s="1">
        <v>88</v>
      </c>
      <c r="AQ5" s="1">
        <v>78</v>
      </c>
      <c r="AR5" s="1">
        <v>73</v>
      </c>
      <c r="AS5" s="1">
        <v>72</v>
      </c>
      <c r="AT5" s="1">
        <v>68</v>
      </c>
      <c r="AU5" s="1">
        <v>99</v>
      </c>
      <c r="AV5" s="1">
        <v>86</v>
      </c>
      <c r="AW5" s="1">
        <v>91</v>
      </c>
      <c r="AX5" s="1">
        <v>95</v>
      </c>
      <c r="AY5" s="1">
        <v>96</v>
      </c>
      <c r="AZ5" s="1">
        <v>87</v>
      </c>
      <c r="BA5" s="1">
        <v>79</v>
      </c>
      <c r="BB5" s="1">
        <v>78</v>
      </c>
      <c r="BC5" s="1">
        <v>72</v>
      </c>
      <c r="BD5" s="1">
        <v>100</v>
      </c>
      <c r="BE5" s="1">
        <v>638</v>
      </c>
      <c r="BF5" s="1">
        <v>5</v>
      </c>
      <c r="BG5" s="1">
        <v>3231</v>
      </c>
      <c r="BH5" s="1">
        <v>4735</v>
      </c>
      <c r="BI5" s="14" t="s">
        <v>5</v>
      </c>
      <c r="BJ5" s="23">
        <v>2659</v>
      </c>
      <c r="BK5" s="23">
        <v>928</v>
      </c>
      <c r="BL5" s="16">
        <v>3.08</v>
      </c>
      <c r="BM5" t="s">
        <v>5</v>
      </c>
      <c r="BN5" s="1">
        <v>88</v>
      </c>
      <c r="BO5" s="1">
        <v>83</v>
      </c>
      <c r="BP5" s="1">
        <v>82</v>
      </c>
      <c r="BQ5" s="1">
        <v>85</v>
      </c>
      <c r="BR5" s="1">
        <v>78</v>
      </c>
      <c r="BS5" s="1">
        <v>73</v>
      </c>
      <c r="BT5" s="1">
        <v>73</v>
      </c>
      <c r="BU5" s="1">
        <v>73</v>
      </c>
      <c r="BV5" s="1">
        <v>91</v>
      </c>
      <c r="BW5" s="1">
        <v>77</v>
      </c>
      <c r="BX5" s="1">
        <v>79</v>
      </c>
      <c r="BY5" s="1">
        <v>85</v>
      </c>
      <c r="BZ5" s="1">
        <v>91</v>
      </c>
      <c r="CA5" s="1">
        <v>87</v>
      </c>
      <c r="CB5" s="1">
        <v>79</v>
      </c>
      <c r="CC5" s="1">
        <v>77</v>
      </c>
      <c r="CD5" s="1">
        <v>74</v>
      </c>
      <c r="CE5" s="1">
        <v>94</v>
      </c>
      <c r="CF5">
        <v>1948</v>
      </c>
      <c r="CG5">
        <v>4</v>
      </c>
      <c r="CH5">
        <v>3700</v>
      </c>
      <c r="CU5" s="48" t="s">
        <v>61</v>
      </c>
    </row>
    <row r="6" spans="1:99" ht="14.25" customHeight="1">
      <c r="G6" s="27"/>
      <c r="H6" s="22"/>
      <c r="O6" s="3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4"/>
      <c r="BJ6" s="23"/>
      <c r="BK6" s="23"/>
      <c r="BL6" s="16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U6" s="48" t="s">
        <v>62</v>
      </c>
    </row>
    <row r="7" spans="1:99" ht="14.25" customHeight="1" thickBot="1">
      <c r="G7" s="27"/>
      <c r="H7" s="22"/>
      <c r="O7" s="39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4"/>
      <c r="BJ7" s="23"/>
      <c r="BK7" s="23"/>
      <c r="BL7" s="16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U7" s="48" t="s">
        <v>63</v>
      </c>
    </row>
    <row r="8" spans="1:99" ht="15.75" thickBot="1">
      <c r="B8" s="9" t="s">
        <v>117</v>
      </c>
      <c r="C8" s="69" t="s">
        <v>123</v>
      </c>
      <c r="D8" s="70"/>
      <c r="E8" s="70"/>
      <c r="F8" s="70"/>
      <c r="G8" s="70"/>
      <c r="H8" s="71"/>
      <c r="O8" s="39" t="s">
        <v>40</v>
      </c>
      <c r="AK8" t="s">
        <v>88</v>
      </c>
      <c r="AL8" t="s">
        <v>6</v>
      </c>
      <c r="AM8" s="1">
        <v>91</v>
      </c>
      <c r="AN8" s="1">
        <v>87</v>
      </c>
      <c r="AO8" s="1">
        <v>87</v>
      </c>
      <c r="AP8" s="1">
        <v>86</v>
      </c>
      <c r="AQ8" s="1">
        <v>74</v>
      </c>
      <c r="AR8" s="1">
        <v>70</v>
      </c>
      <c r="AS8" s="1">
        <v>68</v>
      </c>
      <c r="AT8" s="1">
        <v>65</v>
      </c>
      <c r="AU8" s="1">
        <v>94</v>
      </c>
      <c r="AV8" s="1">
        <v>82</v>
      </c>
      <c r="AW8" s="1">
        <v>86</v>
      </c>
      <c r="AX8" s="1">
        <v>93</v>
      </c>
      <c r="AY8" s="1">
        <v>96</v>
      </c>
      <c r="AZ8" s="1">
        <v>85</v>
      </c>
      <c r="BA8" s="1">
        <v>78</v>
      </c>
      <c r="BB8" s="1">
        <v>76</v>
      </c>
      <c r="BC8" s="1">
        <v>71</v>
      </c>
      <c r="BD8" s="1">
        <v>98</v>
      </c>
      <c r="BE8" s="1">
        <v>1200</v>
      </c>
      <c r="BF8" s="1">
        <v>5</v>
      </c>
      <c r="BG8" s="1">
        <v>2873</v>
      </c>
      <c r="BH8" s="1">
        <v>4315</v>
      </c>
      <c r="BI8" s="14" t="s">
        <v>6</v>
      </c>
      <c r="BJ8" s="23">
        <v>2234</v>
      </c>
      <c r="BK8" s="23">
        <v>1294</v>
      </c>
      <c r="BL8" s="16">
        <v>2.72</v>
      </c>
      <c r="BM8" t="s">
        <v>6</v>
      </c>
      <c r="BN8" s="1">
        <v>87</v>
      </c>
      <c r="BO8" s="1">
        <v>79</v>
      </c>
      <c r="BP8" s="1">
        <v>80</v>
      </c>
      <c r="BQ8" s="1">
        <v>82</v>
      </c>
      <c r="BR8" s="1">
        <v>77</v>
      </c>
      <c r="BS8" s="1">
        <v>74</v>
      </c>
      <c r="BT8" s="1">
        <v>72</v>
      </c>
      <c r="BU8" s="1">
        <v>69</v>
      </c>
      <c r="BV8" s="1">
        <v>90</v>
      </c>
      <c r="BW8" s="1">
        <v>79</v>
      </c>
      <c r="BX8" s="1">
        <v>78</v>
      </c>
      <c r="BY8" s="1">
        <v>86</v>
      </c>
      <c r="BZ8" s="1">
        <v>91</v>
      </c>
      <c r="CA8" s="1">
        <v>89</v>
      </c>
      <c r="CB8" s="1">
        <v>83</v>
      </c>
      <c r="CC8" s="1">
        <v>79</v>
      </c>
      <c r="CD8" s="1">
        <v>73</v>
      </c>
      <c r="CE8" s="1">
        <v>95</v>
      </c>
      <c r="CF8">
        <v>2485</v>
      </c>
      <c r="CG8">
        <v>4.5</v>
      </c>
      <c r="CH8">
        <v>3300</v>
      </c>
      <c r="CU8" s="48" t="s">
        <v>64</v>
      </c>
    </row>
    <row r="9" spans="1:99" ht="15.75" thickBot="1">
      <c r="B9" s="9" t="s">
        <v>54</v>
      </c>
      <c r="C9" s="69" t="s">
        <v>125</v>
      </c>
      <c r="D9" s="70"/>
      <c r="E9" s="70"/>
      <c r="F9" s="70"/>
      <c r="G9" s="70"/>
      <c r="H9" s="71"/>
      <c r="O9" s="39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4"/>
      <c r="BJ9" s="23"/>
      <c r="BK9" s="23"/>
      <c r="BL9" s="16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U9" s="48"/>
    </row>
    <row r="10" spans="1:99" ht="15.75" thickBot="1">
      <c r="B10" s="9"/>
      <c r="C10" s="57" t="str">
        <f>MID(C9,14,2)</f>
        <v>BC</v>
      </c>
      <c r="J10" s="57" t="str">
        <f>MID(C9,33,2)</f>
        <v>00</v>
      </c>
      <c r="O10" s="39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4"/>
      <c r="BJ10" s="23"/>
      <c r="BK10" s="23"/>
      <c r="BL10" s="16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U10" s="48" t="s">
        <v>65</v>
      </c>
    </row>
    <row r="11" spans="1:99" ht="15.75" thickBot="1">
      <c r="B11" s="64" t="s">
        <v>0</v>
      </c>
      <c r="C11" s="26" t="str">
        <f>VLOOKUP(C10,$AK$4:$AL$34,2,FALSE)</f>
        <v>12" BI</v>
      </c>
      <c r="D11" s="55" t="s">
        <v>1</v>
      </c>
      <c r="E11" s="56">
        <v>3995</v>
      </c>
      <c r="I11" s="65" t="s">
        <v>32</v>
      </c>
      <c r="J11" s="26">
        <f>VLOOKUP(J10,$AK$3:$AL$34,2,FALSE)</f>
        <v>0</v>
      </c>
      <c r="K11" s="55" t="s">
        <v>1</v>
      </c>
      <c r="L11" s="56">
        <v>0</v>
      </c>
      <c r="O11" s="39" t="s">
        <v>120</v>
      </c>
      <c r="AK11" t="s">
        <v>89</v>
      </c>
      <c r="AL11" t="s">
        <v>7</v>
      </c>
      <c r="AM11" s="1">
        <v>96</v>
      </c>
      <c r="AN11" s="1">
        <v>96</v>
      </c>
      <c r="AO11" s="1">
        <v>94</v>
      </c>
      <c r="AP11" s="1">
        <v>81</v>
      </c>
      <c r="AQ11" s="1">
        <v>76</v>
      </c>
      <c r="AR11" s="1">
        <v>76</v>
      </c>
      <c r="AS11" s="1">
        <v>74</v>
      </c>
      <c r="AT11" s="1">
        <v>69</v>
      </c>
      <c r="AU11" s="1">
        <v>101</v>
      </c>
      <c r="AV11" s="1">
        <v>86</v>
      </c>
      <c r="AW11" s="1">
        <v>94</v>
      </c>
      <c r="AX11" s="1">
        <v>99</v>
      </c>
      <c r="AY11" s="1">
        <v>90</v>
      </c>
      <c r="AZ11" s="1">
        <v>86</v>
      </c>
      <c r="BA11" s="1">
        <v>83</v>
      </c>
      <c r="BB11" s="1">
        <v>81</v>
      </c>
      <c r="BC11" s="1">
        <v>74</v>
      </c>
      <c r="BD11" s="1">
        <v>101</v>
      </c>
      <c r="BE11" s="1">
        <v>1300</v>
      </c>
      <c r="BF11" s="1">
        <v>5</v>
      </c>
      <c r="BG11" s="1">
        <v>2509</v>
      </c>
      <c r="BH11" s="23">
        <v>3825</v>
      </c>
      <c r="BI11" s="14" t="s">
        <v>7</v>
      </c>
      <c r="BJ11" s="23">
        <v>1940</v>
      </c>
      <c r="BK11" s="23">
        <v>1677</v>
      </c>
      <c r="BL11" s="16">
        <v>2.75</v>
      </c>
      <c r="BM11" t="s">
        <v>7</v>
      </c>
      <c r="BN11" s="1">
        <v>85</v>
      </c>
      <c r="BO11" s="1">
        <v>80</v>
      </c>
      <c r="BP11" s="1">
        <v>81</v>
      </c>
      <c r="BQ11" s="1">
        <v>80</v>
      </c>
      <c r="BR11" s="1">
        <v>76</v>
      </c>
      <c r="BS11" s="1">
        <v>75</v>
      </c>
      <c r="BT11" s="1">
        <v>73</v>
      </c>
      <c r="BU11" s="1">
        <v>73</v>
      </c>
      <c r="BV11" s="1">
        <v>89</v>
      </c>
      <c r="BW11" s="1">
        <v>76</v>
      </c>
      <c r="BX11" s="1">
        <v>78</v>
      </c>
      <c r="BY11" s="1">
        <v>86</v>
      </c>
      <c r="BZ11" s="1">
        <v>88</v>
      </c>
      <c r="CA11" s="1">
        <v>87</v>
      </c>
      <c r="CB11" s="1">
        <v>83</v>
      </c>
      <c r="CC11" s="1">
        <v>79</v>
      </c>
      <c r="CD11" s="1">
        <v>76</v>
      </c>
      <c r="CE11" s="1">
        <v>93</v>
      </c>
      <c r="CF11">
        <v>2985</v>
      </c>
      <c r="CG11">
        <v>4</v>
      </c>
      <c r="CH11">
        <v>2700</v>
      </c>
      <c r="CU11" s="48" t="s">
        <v>66</v>
      </c>
    </row>
    <row r="12" spans="1:99" ht="15.75" thickBot="1">
      <c r="B12" s="64"/>
      <c r="D12" s="55" t="s">
        <v>2</v>
      </c>
      <c r="E12" s="56">
        <v>1.91</v>
      </c>
      <c r="I12" s="65"/>
      <c r="K12" s="55" t="s">
        <v>2</v>
      </c>
      <c r="L12" s="56">
        <v>0</v>
      </c>
      <c r="AK12" t="s">
        <v>90</v>
      </c>
      <c r="AL12" t="s">
        <v>8</v>
      </c>
      <c r="AM12" s="1">
        <v>95</v>
      </c>
      <c r="AN12" s="1">
        <v>95</v>
      </c>
      <c r="AO12" s="1">
        <v>94</v>
      </c>
      <c r="AP12" s="1">
        <v>82</v>
      </c>
      <c r="AQ12" s="1">
        <v>77</v>
      </c>
      <c r="AR12" s="1">
        <v>77</v>
      </c>
      <c r="AS12" s="1">
        <v>72</v>
      </c>
      <c r="AT12" s="1">
        <v>67</v>
      </c>
      <c r="AU12" s="1">
        <v>99</v>
      </c>
      <c r="AV12" s="1">
        <v>83</v>
      </c>
      <c r="AW12" s="1">
        <v>91</v>
      </c>
      <c r="AX12" s="1">
        <v>98</v>
      </c>
      <c r="AY12" s="1">
        <v>89</v>
      </c>
      <c r="AZ12" s="1">
        <v>86</v>
      </c>
      <c r="BA12" s="1">
        <v>81</v>
      </c>
      <c r="BB12" s="1">
        <v>74</v>
      </c>
      <c r="BC12" s="1">
        <v>70</v>
      </c>
      <c r="BD12" s="1">
        <v>100</v>
      </c>
      <c r="BE12" s="1">
        <v>2526</v>
      </c>
      <c r="BF12" s="1">
        <v>6</v>
      </c>
      <c r="BG12" s="1">
        <v>2400</v>
      </c>
      <c r="BH12">
        <v>3400</v>
      </c>
      <c r="BI12" s="14" t="s">
        <v>8</v>
      </c>
      <c r="BJ12" s="15">
        <v>3134</v>
      </c>
      <c r="BK12" s="15">
        <v>3600</v>
      </c>
      <c r="BL12" s="16">
        <v>8.5</v>
      </c>
      <c r="BM12" t="s">
        <v>8</v>
      </c>
      <c r="BN12" s="1">
        <v>93</v>
      </c>
      <c r="BO12" s="1">
        <v>85</v>
      </c>
      <c r="BP12" s="1">
        <v>85</v>
      </c>
      <c r="BQ12" s="1">
        <v>86</v>
      </c>
      <c r="BR12" s="1">
        <v>81</v>
      </c>
      <c r="BS12" s="1">
        <v>79</v>
      </c>
      <c r="BT12" s="1">
        <v>78</v>
      </c>
      <c r="BU12" s="1">
        <v>76</v>
      </c>
      <c r="BV12" s="1">
        <v>95</v>
      </c>
      <c r="BW12" s="1">
        <v>84</v>
      </c>
      <c r="BX12" s="1">
        <v>84</v>
      </c>
      <c r="BY12" s="1">
        <v>90</v>
      </c>
      <c r="BZ12" s="1">
        <v>95</v>
      </c>
      <c r="CA12" s="1">
        <v>91</v>
      </c>
      <c r="CB12" s="1">
        <v>84</v>
      </c>
      <c r="CC12" s="1">
        <v>81</v>
      </c>
      <c r="CD12" s="1">
        <v>79</v>
      </c>
      <c r="CE12" s="1">
        <v>98</v>
      </c>
      <c r="CF12" s="1">
        <v>4200</v>
      </c>
      <c r="CG12" s="1">
        <v>6</v>
      </c>
      <c r="CH12" s="1">
        <v>2944</v>
      </c>
      <c r="CU12" s="48" t="s">
        <v>67</v>
      </c>
    </row>
    <row r="13" spans="1:99" ht="15.75" thickBot="1">
      <c r="D13" s="9" t="s">
        <v>3</v>
      </c>
      <c r="E13" s="26">
        <v>2400</v>
      </c>
      <c r="K13" s="9" t="s">
        <v>3</v>
      </c>
      <c r="L13" s="26">
        <v>1500</v>
      </c>
      <c r="AK13" t="s">
        <v>91</v>
      </c>
      <c r="AL13" t="s">
        <v>9</v>
      </c>
      <c r="AM13" s="1">
        <v>89</v>
      </c>
      <c r="AN13" s="1">
        <v>87</v>
      </c>
      <c r="AO13" s="1">
        <v>94</v>
      </c>
      <c r="AP13" s="1">
        <v>82</v>
      </c>
      <c r="AQ13" s="1">
        <v>75</v>
      </c>
      <c r="AR13" s="1">
        <v>76</v>
      </c>
      <c r="AS13" s="1">
        <v>76</v>
      </c>
      <c r="AT13" s="1">
        <v>71</v>
      </c>
      <c r="AU13" s="1">
        <v>97</v>
      </c>
      <c r="AV13" s="1">
        <v>79</v>
      </c>
      <c r="AW13" s="1">
        <v>85</v>
      </c>
      <c r="AX13" s="1">
        <v>100</v>
      </c>
      <c r="AY13" s="1">
        <v>91</v>
      </c>
      <c r="AZ13" s="1">
        <v>86</v>
      </c>
      <c r="BA13" s="1">
        <v>82</v>
      </c>
      <c r="BB13" s="1">
        <v>80</v>
      </c>
      <c r="BC13" s="1">
        <v>76</v>
      </c>
      <c r="BD13" s="1">
        <v>101</v>
      </c>
      <c r="BE13" s="1">
        <v>3000</v>
      </c>
      <c r="BF13" s="1">
        <v>6</v>
      </c>
      <c r="BG13" s="1">
        <v>2220</v>
      </c>
      <c r="BH13" s="1">
        <v>3025</v>
      </c>
      <c r="BI13" s="14" t="s">
        <v>9</v>
      </c>
      <c r="BJ13" s="17">
        <v>3000</v>
      </c>
      <c r="BK13" s="17">
        <v>5200</v>
      </c>
      <c r="BL13" s="18">
        <v>10</v>
      </c>
      <c r="BM13" t="s">
        <v>9</v>
      </c>
      <c r="BN13" s="1">
        <v>88</v>
      </c>
      <c r="BO13" s="1">
        <v>83</v>
      </c>
      <c r="BP13" s="1">
        <v>86</v>
      </c>
      <c r="BQ13" s="1">
        <v>86</v>
      </c>
      <c r="BR13" s="1">
        <v>81</v>
      </c>
      <c r="BS13" s="1">
        <v>82</v>
      </c>
      <c r="BT13" s="1">
        <v>81</v>
      </c>
      <c r="BU13" s="1">
        <v>76</v>
      </c>
      <c r="BV13" s="1">
        <v>93</v>
      </c>
      <c r="BW13" s="1">
        <v>81</v>
      </c>
      <c r="BX13" s="1">
        <v>84</v>
      </c>
      <c r="BY13" s="1">
        <v>93</v>
      </c>
      <c r="BZ13" s="1">
        <v>97</v>
      </c>
      <c r="CA13" s="1">
        <v>93</v>
      </c>
      <c r="CB13" s="1">
        <v>89</v>
      </c>
      <c r="CC13" s="1">
        <v>86</v>
      </c>
      <c r="CD13" s="1">
        <v>81</v>
      </c>
      <c r="CE13" s="1">
        <v>100</v>
      </c>
      <c r="CF13" s="1">
        <v>6000</v>
      </c>
      <c r="CG13" s="1">
        <v>6</v>
      </c>
      <c r="CH13" s="1">
        <v>2718</v>
      </c>
      <c r="CU13" s="48" t="s">
        <v>68</v>
      </c>
    </row>
    <row r="14" spans="1:99" ht="15.75" thickBot="1">
      <c r="A14" s="7" t="s">
        <v>27</v>
      </c>
      <c r="B14" s="66" t="s">
        <v>23</v>
      </c>
      <c r="C14" s="67"/>
      <c r="D14" s="67"/>
      <c r="E14" s="67"/>
      <c r="F14" s="67"/>
      <c r="G14" s="67"/>
      <c r="H14" s="67"/>
      <c r="I14" s="67"/>
      <c r="J14" s="68"/>
      <c r="K14" s="8"/>
      <c r="L14" s="66" t="s">
        <v>24</v>
      </c>
      <c r="M14" s="67"/>
      <c r="N14" s="67"/>
      <c r="O14" s="67"/>
      <c r="P14" s="67"/>
      <c r="Q14" s="67"/>
      <c r="R14" s="67"/>
      <c r="S14" s="67"/>
      <c r="T14" s="68"/>
      <c r="U14" s="58"/>
      <c r="V14" s="58"/>
      <c r="W14" s="58"/>
      <c r="X14" s="58"/>
      <c r="Y14" s="58"/>
      <c r="Z14" s="58"/>
      <c r="AA14" s="58"/>
      <c r="AB14" s="58"/>
      <c r="AC14" s="58"/>
      <c r="AK14" t="s">
        <v>92</v>
      </c>
      <c r="AL14" t="s">
        <v>10</v>
      </c>
      <c r="AM14" s="1">
        <v>90</v>
      </c>
      <c r="AN14" s="1">
        <v>91</v>
      </c>
      <c r="AO14" s="1">
        <v>92</v>
      </c>
      <c r="AP14" s="1">
        <v>82</v>
      </c>
      <c r="AQ14" s="1">
        <v>79</v>
      </c>
      <c r="AR14" s="1">
        <v>78</v>
      </c>
      <c r="AS14" s="1">
        <v>77</v>
      </c>
      <c r="AT14" s="1">
        <v>72</v>
      </c>
      <c r="AU14" s="1">
        <v>97</v>
      </c>
      <c r="AV14" s="1">
        <v>83</v>
      </c>
      <c r="AW14" s="1">
        <v>91</v>
      </c>
      <c r="AX14" s="1">
        <v>100</v>
      </c>
      <c r="AY14" s="1">
        <v>93</v>
      </c>
      <c r="AZ14" s="1">
        <v>89</v>
      </c>
      <c r="BA14" s="1">
        <v>84</v>
      </c>
      <c r="BB14" s="1">
        <v>84</v>
      </c>
      <c r="BC14" s="1">
        <v>79</v>
      </c>
      <c r="BD14" s="1">
        <v>102</v>
      </c>
      <c r="BE14" s="1">
        <v>3000</v>
      </c>
      <c r="BF14" s="1">
        <v>5</v>
      </c>
      <c r="BG14" s="1">
        <v>1821</v>
      </c>
      <c r="BH14" s="1">
        <v>2720</v>
      </c>
      <c r="BI14" s="14" t="s">
        <v>10</v>
      </c>
      <c r="BJ14" s="23">
        <v>2347</v>
      </c>
      <c r="BK14" s="23">
        <v>5631</v>
      </c>
      <c r="BL14" s="16">
        <v>7.26</v>
      </c>
      <c r="BM14" t="s">
        <v>10</v>
      </c>
      <c r="BN14" s="1">
        <v>91</v>
      </c>
      <c r="BO14" s="1">
        <v>85</v>
      </c>
      <c r="BP14" s="1">
        <v>91</v>
      </c>
      <c r="BQ14" s="1">
        <v>86</v>
      </c>
      <c r="BR14" s="1">
        <v>84</v>
      </c>
      <c r="BS14" s="1">
        <v>84</v>
      </c>
      <c r="BT14" s="1">
        <v>85</v>
      </c>
      <c r="BU14" s="1">
        <v>82</v>
      </c>
      <c r="BV14" s="1">
        <v>96</v>
      </c>
      <c r="BW14" s="1">
        <v>87</v>
      </c>
      <c r="BX14" s="1">
        <v>84</v>
      </c>
      <c r="BY14" s="1">
        <v>98</v>
      </c>
      <c r="BZ14" s="1">
        <v>96</v>
      </c>
      <c r="CA14" s="1">
        <v>92</v>
      </c>
      <c r="CB14" s="1">
        <v>90</v>
      </c>
      <c r="CC14" s="1">
        <v>91</v>
      </c>
      <c r="CD14" s="1">
        <v>86</v>
      </c>
      <c r="CE14" s="1">
        <v>102</v>
      </c>
      <c r="CF14">
        <v>8005</v>
      </c>
      <c r="CG14">
        <v>4.5</v>
      </c>
      <c r="CH14">
        <v>2400</v>
      </c>
      <c r="CU14" s="48" t="s">
        <v>69</v>
      </c>
    </row>
    <row r="15" spans="1:99">
      <c r="B15" s="43">
        <v>63</v>
      </c>
      <c r="C15" s="5">
        <v>125</v>
      </c>
      <c r="D15" s="5">
        <v>250</v>
      </c>
      <c r="E15" s="5">
        <v>500</v>
      </c>
      <c r="F15" s="5">
        <v>1000</v>
      </c>
      <c r="G15" s="5">
        <v>2000</v>
      </c>
      <c r="H15" s="5">
        <v>4000</v>
      </c>
      <c r="I15" s="5">
        <v>8000</v>
      </c>
      <c r="J15" s="5" t="s">
        <v>36</v>
      </c>
      <c r="L15" s="42">
        <v>63</v>
      </c>
      <c r="M15" s="5">
        <v>125</v>
      </c>
      <c r="N15" s="5">
        <v>250</v>
      </c>
      <c r="O15" s="5">
        <v>500</v>
      </c>
      <c r="P15" s="5">
        <v>1000</v>
      </c>
      <c r="Q15" s="5">
        <v>2000</v>
      </c>
      <c r="R15" s="5">
        <v>4000</v>
      </c>
      <c r="S15" s="5">
        <v>8000</v>
      </c>
      <c r="T15" s="5" t="s">
        <v>35</v>
      </c>
      <c r="U15" s="5"/>
      <c r="V15" s="5"/>
      <c r="W15" s="5"/>
      <c r="X15" s="5"/>
      <c r="Y15" s="5"/>
      <c r="Z15" s="5"/>
      <c r="AA15" s="5"/>
      <c r="AB15" s="5"/>
      <c r="AC15" s="5"/>
      <c r="AD15" s="6"/>
      <c r="AK15" t="s">
        <v>93</v>
      </c>
      <c r="AL15" t="s">
        <v>11</v>
      </c>
      <c r="AM15" s="1">
        <v>91</v>
      </c>
      <c r="AN15" s="1">
        <v>92</v>
      </c>
      <c r="AO15" s="1">
        <v>95</v>
      </c>
      <c r="AP15" s="1">
        <v>82</v>
      </c>
      <c r="AQ15" s="1">
        <v>81</v>
      </c>
      <c r="AR15" s="1">
        <v>80</v>
      </c>
      <c r="AS15" s="1">
        <v>80</v>
      </c>
      <c r="AT15" s="1">
        <v>74</v>
      </c>
      <c r="AU15" s="1">
        <v>98</v>
      </c>
      <c r="AV15" s="1">
        <v>82</v>
      </c>
      <c r="AW15" s="1">
        <v>90</v>
      </c>
      <c r="AX15" s="1">
        <v>101</v>
      </c>
      <c r="AY15" s="1">
        <v>91</v>
      </c>
      <c r="AZ15" s="1">
        <v>89</v>
      </c>
      <c r="BA15" s="1">
        <v>84</v>
      </c>
      <c r="BB15" s="1">
        <v>85</v>
      </c>
      <c r="BC15" s="1">
        <v>79</v>
      </c>
      <c r="BD15" s="1">
        <v>103</v>
      </c>
      <c r="BE15" s="1">
        <v>4000</v>
      </c>
      <c r="BF15" s="1">
        <v>5</v>
      </c>
      <c r="BG15" s="1">
        <v>1631</v>
      </c>
      <c r="BH15" s="1">
        <v>2430</v>
      </c>
      <c r="BI15" s="14" t="s">
        <v>11</v>
      </c>
      <c r="BJ15" s="23">
        <v>1734</v>
      </c>
      <c r="BK15" s="23">
        <v>5889</v>
      </c>
      <c r="BL15" s="16">
        <v>5.09</v>
      </c>
      <c r="BM15" t="s">
        <v>11</v>
      </c>
      <c r="BN15" s="1">
        <v>91</v>
      </c>
      <c r="BO15" s="1">
        <v>89</v>
      </c>
      <c r="BP15" s="1">
        <v>91</v>
      </c>
      <c r="BQ15" s="1">
        <v>86</v>
      </c>
      <c r="BR15" s="1">
        <v>85</v>
      </c>
      <c r="BS15" s="1">
        <v>84</v>
      </c>
      <c r="BT15" s="1">
        <v>86</v>
      </c>
      <c r="BU15" s="1">
        <v>80</v>
      </c>
      <c r="BV15" s="1">
        <v>97</v>
      </c>
      <c r="BW15" s="1">
        <v>88</v>
      </c>
      <c r="BX15" s="1">
        <v>89</v>
      </c>
      <c r="BY15" s="1">
        <v>99</v>
      </c>
      <c r="BZ15" s="1">
        <v>97</v>
      </c>
      <c r="CA15" s="1">
        <v>94</v>
      </c>
      <c r="CB15" s="1">
        <v>91</v>
      </c>
      <c r="CC15" s="1">
        <v>93</v>
      </c>
      <c r="CD15" s="1">
        <v>85</v>
      </c>
      <c r="CE15" s="1">
        <v>103</v>
      </c>
      <c r="CF15">
        <v>10205</v>
      </c>
      <c r="CG15">
        <v>4.5</v>
      </c>
      <c r="CH15">
        <v>2100</v>
      </c>
      <c r="CU15" s="48" t="s">
        <v>70</v>
      </c>
    </row>
    <row r="16" spans="1:99">
      <c r="A16" t="str">
        <f>C8&amp;" - "&amp;LEFT(C9,7)</f>
        <v>DOA-3 - PROA072</v>
      </c>
      <c r="B16" s="44">
        <f t="shared" ref="B16:I16" si="0">AM37+B17</f>
        <v>48.084865091685927</v>
      </c>
      <c r="C16" s="28">
        <f t="shared" si="0"/>
        <v>50.084865091685927</v>
      </c>
      <c r="D16" s="28">
        <f t="shared" si="0"/>
        <v>58.084865091685927</v>
      </c>
      <c r="E16" s="28">
        <f t="shared" si="0"/>
        <v>66.084865091685927</v>
      </c>
      <c r="F16" s="28">
        <f t="shared" si="0"/>
        <v>64.084865091685927</v>
      </c>
      <c r="G16" s="28">
        <f t="shared" si="0"/>
        <v>62.084865091685927</v>
      </c>
      <c r="H16" s="28">
        <f t="shared" si="0"/>
        <v>60.084865091685927</v>
      </c>
      <c r="I16" s="28">
        <f t="shared" si="0"/>
        <v>55.084865091685927</v>
      </c>
      <c r="J16" s="28">
        <f>10*LOG((10^(B16/10)+10^(C16/10)+10^(D16/10)+10^(E16/10)+10^(F16/10)+10^(G16/10)+10^(H16/10)+10^(I16/10)))</f>
        <v>70.165810797615293</v>
      </c>
      <c r="K16" s="28"/>
      <c r="L16" s="52">
        <f t="shared" ref="L16:S16" si="1">AV37+L17</f>
        <v>43.084865091685927</v>
      </c>
      <c r="M16" s="28">
        <f t="shared" si="1"/>
        <v>52.084865091685927</v>
      </c>
      <c r="N16" s="28">
        <f t="shared" si="1"/>
        <v>67.084865091685927</v>
      </c>
      <c r="O16" s="28">
        <f t="shared" si="1"/>
        <v>78.084865091685927</v>
      </c>
      <c r="P16" s="28">
        <f t="shared" si="1"/>
        <v>79.084865091685927</v>
      </c>
      <c r="Q16" s="28">
        <f t="shared" si="1"/>
        <v>74.084865091685927</v>
      </c>
      <c r="R16" s="28">
        <f t="shared" si="1"/>
        <v>70.084865091685927</v>
      </c>
      <c r="S16" s="28">
        <f t="shared" si="1"/>
        <v>62.084865091685927</v>
      </c>
      <c r="T16" s="28">
        <f>10*LOG((10^(L16/10)+10^(M16/10)+10^(N16/10)+10^(O16/10)+10^(P16/10)+10^(Q16/10)+10^(R16/10)+10^(S16/10)))</f>
        <v>82.743007195615689</v>
      </c>
      <c r="U16" s="28"/>
      <c r="V16" s="28"/>
      <c r="W16" s="28"/>
      <c r="X16" s="28"/>
      <c r="Y16" s="28"/>
      <c r="Z16" s="28"/>
      <c r="AA16" s="28"/>
      <c r="AB16" s="28"/>
      <c r="AC16" s="28"/>
      <c r="AK16" t="s">
        <v>94</v>
      </c>
      <c r="AL16" t="s">
        <v>12</v>
      </c>
      <c r="AM16" s="1">
        <v>95</v>
      </c>
      <c r="AN16" s="1">
        <v>100</v>
      </c>
      <c r="AO16" s="1">
        <v>88</v>
      </c>
      <c r="AP16" s="1">
        <v>80</v>
      </c>
      <c r="AQ16" s="1">
        <v>79</v>
      </c>
      <c r="AR16" s="1">
        <v>77</v>
      </c>
      <c r="AS16" s="1">
        <v>76</v>
      </c>
      <c r="AT16" s="1">
        <v>71</v>
      </c>
      <c r="AU16" s="1">
        <v>102</v>
      </c>
      <c r="AV16" s="1">
        <v>89</v>
      </c>
      <c r="AW16" s="1">
        <v>101</v>
      </c>
      <c r="AX16" s="1">
        <v>97</v>
      </c>
      <c r="AY16" s="1">
        <v>92</v>
      </c>
      <c r="AZ16" s="1">
        <v>90</v>
      </c>
      <c r="BA16" s="1">
        <v>84</v>
      </c>
      <c r="BB16" s="1">
        <v>84</v>
      </c>
      <c r="BC16" s="1">
        <v>79</v>
      </c>
      <c r="BD16" s="1">
        <v>103</v>
      </c>
      <c r="BE16" s="1">
        <v>5000</v>
      </c>
      <c r="BF16" s="1">
        <v>5</v>
      </c>
      <c r="BG16" s="1">
        <v>1437</v>
      </c>
      <c r="BH16" s="1">
        <v>2150</v>
      </c>
      <c r="BI16" s="14" t="s">
        <v>12</v>
      </c>
      <c r="BJ16" s="23">
        <v>1354</v>
      </c>
      <c r="BK16" s="23">
        <v>6187</v>
      </c>
      <c r="BL16" s="16">
        <v>4.16</v>
      </c>
      <c r="BM16" t="s">
        <v>12</v>
      </c>
      <c r="BN16" s="1">
        <v>95</v>
      </c>
      <c r="BO16" s="1">
        <v>90</v>
      </c>
      <c r="BP16" s="1">
        <v>92</v>
      </c>
      <c r="BQ16" s="1">
        <v>85</v>
      </c>
      <c r="BR16" s="1">
        <v>86</v>
      </c>
      <c r="BS16" s="1">
        <v>83</v>
      </c>
      <c r="BT16" s="1">
        <v>85</v>
      </c>
      <c r="BU16" s="1">
        <v>82</v>
      </c>
      <c r="BV16" s="1">
        <v>99</v>
      </c>
      <c r="BW16" s="1">
        <v>93</v>
      </c>
      <c r="BX16" s="1">
        <v>91</v>
      </c>
      <c r="BY16" s="1">
        <v>101</v>
      </c>
      <c r="BZ16" s="1">
        <v>97</v>
      </c>
      <c r="CA16" s="1">
        <v>96</v>
      </c>
      <c r="CB16" s="1">
        <v>91</v>
      </c>
      <c r="CC16" s="1">
        <v>93</v>
      </c>
      <c r="CD16" s="1">
        <v>88</v>
      </c>
      <c r="CE16" s="1">
        <v>104</v>
      </c>
      <c r="CF16">
        <v>13000</v>
      </c>
      <c r="CG16">
        <v>3.5</v>
      </c>
      <c r="CH16">
        <v>1800</v>
      </c>
      <c r="CU16" s="48" t="s">
        <v>71</v>
      </c>
    </row>
    <row r="17" spans="1:99">
      <c r="B17" s="37">
        <v>-26</v>
      </c>
      <c r="C17" s="37">
        <v>-16</v>
      </c>
      <c r="D17" s="37">
        <v>-9</v>
      </c>
      <c r="E17" s="37">
        <v>-3</v>
      </c>
      <c r="F17" s="37">
        <v>0</v>
      </c>
      <c r="G17" s="37">
        <v>1</v>
      </c>
      <c r="H17" s="37">
        <v>1</v>
      </c>
      <c r="I17" s="37">
        <v>-1</v>
      </c>
      <c r="J17" s="51"/>
      <c r="K17" s="37"/>
      <c r="L17" s="37">
        <v>-26</v>
      </c>
      <c r="M17" s="37">
        <v>-16</v>
      </c>
      <c r="N17" s="37">
        <v>-9</v>
      </c>
      <c r="O17" s="37">
        <v>-3</v>
      </c>
      <c r="P17" s="37">
        <v>0</v>
      </c>
      <c r="Q17" s="37">
        <v>1</v>
      </c>
      <c r="R17" s="37">
        <v>1</v>
      </c>
      <c r="S17" s="37">
        <v>-1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K17" t="s">
        <v>95</v>
      </c>
      <c r="AL17" t="s">
        <v>13</v>
      </c>
      <c r="AM17" s="1">
        <v>85</v>
      </c>
      <c r="AN17" s="1">
        <v>80</v>
      </c>
      <c r="AO17" s="1">
        <v>77</v>
      </c>
      <c r="AP17" s="1">
        <v>82</v>
      </c>
      <c r="AQ17" s="1">
        <v>76</v>
      </c>
      <c r="AR17" s="1">
        <v>76</v>
      </c>
      <c r="AS17" s="1">
        <v>69</v>
      </c>
      <c r="AT17" s="1">
        <v>66</v>
      </c>
      <c r="AU17" s="1">
        <v>89</v>
      </c>
      <c r="AV17" s="1">
        <v>79</v>
      </c>
      <c r="AW17" s="1">
        <v>79</v>
      </c>
      <c r="AX17" s="1">
        <v>79</v>
      </c>
      <c r="AY17" s="1">
        <v>88</v>
      </c>
      <c r="AZ17" s="1">
        <v>85</v>
      </c>
      <c r="BA17" s="1">
        <v>85</v>
      </c>
      <c r="BB17" s="1">
        <v>79</v>
      </c>
      <c r="BC17" s="1">
        <v>78</v>
      </c>
      <c r="BD17" s="1">
        <v>92</v>
      </c>
      <c r="BE17" s="1">
        <v>3000</v>
      </c>
      <c r="BF17" s="1">
        <v>5</v>
      </c>
      <c r="BG17" s="1">
        <v>3334</v>
      </c>
      <c r="BH17" s="1">
        <v>4500</v>
      </c>
      <c r="BI17" s="14" t="s">
        <v>13</v>
      </c>
      <c r="BJ17" s="23">
        <v>3340</v>
      </c>
      <c r="BK17" s="23">
        <v>3554</v>
      </c>
      <c r="BL17" s="16">
        <v>3.55</v>
      </c>
      <c r="BM17" t="s">
        <v>13</v>
      </c>
      <c r="BN17" s="1">
        <v>95</v>
      </c>
      <c r="BO17" s="1">
        <v>89</v>
      </c>
      <c r="BP17" s="1">
        <v>84</v>
      </c>
      <c r="BQ17" s="1">
        <v>88</v>
      </c>
      <c r="BR17" s="1">
        <v>83</v>
      </c>
      <c r="BS17" s="1">
        <v>82</v>
      </c>
      <c r="BT17" s="1">
        <v>79</v>
      </c>
      <c r="BU17" s="1">
        <v>78</v>
      </c>
      <c r="BV17" s="1">
        <v>97</v>
      </c>
      <c r="BW17" s="1">
        <v>92</v>
      </c>
      <c r="BX17" s="1">
        <v>88</v>
      </c>
      <c r="BY17" s="1">
        <v>87</v>
      </c>
      <c r="BZ17" s="1">
        <v>96</v>
      </c>
      <c r="CA17" s="1">
        <v>93</v>
      </c>
      <c r="CB17" s="1">
        <v>91</v>
      </c>
      <c r="CC17" s="1">
        <v>86</v>
      </c>
      <c r="CD17" s="1">
        <v>87</v>
      </c>
      <c r="CE17" s="1">
        <v>100</v>
      </c>
      <c r="CF17" s="1">
        <v>4379</v>
      </c>
      <c r="CG17" s="1">
        <v>3.31</v>
      </c>
      <c r="CH17" s="1">
        <v>3793</v>
      </c>
      <c r="CU17" s="48" t="s">
        <v>72</v>
      </c>
    </row>
    <row r="18" spans="1:99">
      <c r="C18" s="51"/>
      <c r="D18" s="51"/>
      <c r="E18" s="51"/>
      <c r="F18" s="51"/>
      <c r="G18" s="51"/>
      <c r="H18" s="51"/>
      <c r="I18" s="51"/>
      <c r="M18" s="37"/>
      <c r="N18" s="37">
        <v>-9</v>
      </c>
      <c r="O18" s="37">
        <v>-3</v>
      </c>
      <c r="P18" s="37">
        <v>0</v>
      </c>
      <c r="Q18" s="37">
        <v>1</v>
      </c>
      <c r="R18" s="37">
        <v>1</v>
      </c>
      <c r="S18" s="37">
        <v>-1</v>
      </c>
      <c r="AK18" t="s">
        <v>96</v>
      </c>
      <c r="AL18" t="s">
        <v>14</v>
      </c>
      <c r="AM18" s="1">
        <v>88</v>
      </c>
      <c r="AN18" s="1">
        <v>80</v>
      </c>
      <c r="AO18" s="1">
        <v>78</v>
      </c>
      <c r="AP18" s="1">
        <v>82</v>
      </c>
      <c r="AQ18" s="1">
        <v>75</v>
      </c>
      <c r="AR18" s="1">
        <v>73</v>
      </c>
      <c r="AS18" s="1">
        <v>67</v>
      </c>
      <c r="AT18" s="1">
        <v>64</v>
      </c>
      <c r="AU18" s="1">
        <v>90</v>
      </c>
      <c r="AV18" s="1">
        <v>94</v>
      </c>
      <c r="AW18" s="1">
        <v>86</v>
      </c>
      <c r="AX18" s="1">
        <v>84</v>
      </c>
      <c r="AY18" s="1">
        <v>88</v>
      </c>
      <c r="AZ18" s="1">
        <v>81</v>
      </c>
      <c r="BA18" s="1">
        <v>79</v>
      </c>
      <c r="BB18" s="1">
        <v>73</v>
      </c>
      <c r="BC18" s="1">
        <v>70</v>
      </c>
      <c r="BD18" s="1">
        <v>96</v>
      </c>
      <c r="BE18" s="1">
        <v>2600</v>
      </c>
      <c r="BF18" s="1">
        <v>5</v>
      </c>
      <c r="BG18" s="1">
        <v>2670</v>
      </c>
      <c r="BH18" s="1">
        <v>4000</v>
      </c>
      <c r="BI18" s="14" t="s">
        <v>14</v>
      </c>
      <c r="BJ18" s="23">
        <v>3074</v>
      </c>
      <c r="BK18" s="23">
        <v>4884</v>
      </c>
      <c r="BL18" s="16">
        <v>2.87</v>
      </c>
      <c r="BM18" t="s">
        <v>14</v>
      </c>
      <c r="BN18" s="1">
        <v>88</v>
      </c>
      <c r="BO18" s="1">
        <v>80</v>
      </c>
      <c r="BP18" s="1">
        <v>78</v>
      </c>
      <c r="BQ18" s="1">
        <v>82</v>
      </c>
      <c r="BR18" s="1">
        <v>75</v>
      </c>
      <c r="BS18" s="1">
        <v>73</v>
      </c>
      <c r="BT18" s="1">
        <v>67</v>
      </c>
      <c r="BU18" s="1">
        <v>64</v>
      </c>
      <c r="BV18" s="1">
        <v>90</v>
      </c>
      <c r="BW18" s="1">
        <v>94</v>
      </c>
      <c r="BX18" s="1">
        <v>86</v>
      </c>
      <c r="BY18" s="1">
        <v>84</v>
      </c>
      <c r="BZ18" s="1">
        <v>88</v>
      </c>
      <c r="CA18" s="1">
        <v>81</v>
      </c>
      <c r="CB18" s="1">
        <v>79</v>
      </c>
      <c r="CC18" s="1">
        <v>73</v>
      </c>
      <c r="CD18" s="1">
        <v>70</v>
      </c>
      <c r="CE18" s="1">
        <v>96</v>
      </c>
      <c r="CF18" s="1">
        <v>2600</v>
      </c>
      <c r="CG18" s="1">
        <v>5</v>
      </c>
      <c r="CH18" s="1">
        <v>2670</v>
      </c>
      <c r="CU18" s="48" t="s">
        <v>73</v>
      </c>
    </row>
    <row r="19" spans="1:99">
      <c r="A19" s="21" t="str">
        <f t="shared" ref="A19:B21" si="2">A2</f>
        <v>Quote/Project#:</v>
      </c>
      <c r="B19" s="25">
        <f t="shared" si="2"/>
        <v>0</v>
      </c>
      <c r="T19" s="62">
        <f ca="1">TODAY()</f>
        <v>42947</v>
      </c>
      <c r="AK19" t="s">
        <v>97</v>
      </c>
      <c r="AL19" t="s">
        <v>15</v>
      </c>
      <c r="AM19" s="1">
        <v>87</v>
      </c>
      <c r="AN19" s="1">
        <v>82</v>
      </c>
      <c r="AO19" s="1">
        <v>81</v>
      </c>
      <c r="AP19" s="1">
        <v>84</v>
      </c>
      <c r="AQ19" s="1">
        <v>77</v>
      </c>
      <c r="AR19" s="1">
        <v>73</v>
      </c>
      <c r="AS19" s="1">
        <v>68</v>
      </c>
      <c r="AT19" s="1">
        <v>66</v>
      </c>
      <c r="AU19" s="1">
        <v>91</v>
      </c>
      <c r="AV19" s="1">
        <v>85</v>
      </c>
      <c r="AW19" s="1">
        <v>80</v>
      </c>
      <c r="AX19" s="1">
        <v>81</v>
      </c>
      <c r="AY19" s="1">
        <v>87</v>
      </c>
      <c r="AZ19" s="1">
        <v>84</v>
      </c>
      <c r="BA19" s="1">
        <v>81</v>
      </c>
      <c r="BB19" s="1">
        <v>77</v>
      </c>
      <c r="BC19" s="1">
        <v>75</v>
      </c>
      <c r="BD19" s="1">
        <v>92</v>
      </c>
      <c r="BE19" s="1">
        <v>2600</v>
      </c>
      <c r="BF19" s="1">
        <v>5</v>
      </c>
      <c r="BG19" s="1">
        <v>2520</v>
      </c>
      <c r="BH19" s="1">
        <v>3700</v>
      </c>
      <c r="BI19" s="14" t="s">
        <v>15</v>
      </c>
      <c r="BJ19" s="23">
        <v>3416</v>
      </c>
      <c r="BK19" s="23">
        <v>6909</v>
      </c>
      <c r="BL19" s="16">
        <v>6.16</v>
      </c>
      <c r="BM19" t="s">
        <v>15</v>
      </c>
      <c r="BN19" s="1">
        <v>100</v>
      </c>
      <c r="BO19" s="1">
        <v>94</v>
      </c>
      <c r="BP19" s="1">
        <v>90</v>
      </c>
      <c r="BQ19" s="1">
        <v>93</v>
      </c>
      <c r="BR19" s="1">
        <v>88</v>
      </c>
      <c r="BS19" s="1">
        <v>87</v>
      </c>
      <c r="BT19" s="1">
        <v>83</v>
      </c>
      <c r="BU19" s="1">
        <v>85</v>
      </c>
      <c r="BV19" s="1">
        <v>102</v>
      </c>
      <c r="BW19" s="1">
        <v>97</v>
      </c>
      <c r="BX19" s="1">
        <v>90</v>
      </c>
      <c r="BY19" s="1">
        <v>90</v>
      </c>
      <c r="BZ19" s="1">
        <v>98</v>
      </c>
      <c r="CA19" s="1">
        <v>95</v>
      </c>
      <c r="CB19" s="1">
        <v>93</v>
      </c>
      <c r="CC19" s="1">
        <v>88</v>
      </c>
      <c r="CD19" s="1">
        <v>86</v>
      </c>
      <c r="CE19" s="1">
        <v>103</v>
      </c>
      <c r="CF19" s="1">
        <v>7500</v>
      </c>
      <c r="CG19" s="1">
        <v>4.16</v>
      </c>
      <c r="CH19" s="1">
        <v>3385</v>
      </c>
      <c r="CU19" s="49"/>
    </row>
    <row r="20" spans="1:99">
      <c r="A20" s="21" t="str">
        <f t="shared" si="2"/>
        <v>Customer/JOB:</v>
      </c>
      <c r="B20" s="25" t="str">
        <f t="shared" si="2"/>
        <v>Propel school</v>
      </c>
      <c r="AD20" s="1"/>
      <c r="AE20" s="1"/>
      <c r="AF20" s="1"/>
      <c r="AG20" s="1"/>
      <c r="AH20" s="1"/>
      <c r="AI20" s="1"/>
      <c r="AJ20" s="1"/>
      <c r="AK20" t="s">
        <v>98</v>
      </c>
      <c r="AL20" t="s">
        <v>16</v>
      </c>
      <c r="AM20" s="1">
        <v>75</v>
      </c>
      <c r="AN20" s="1">
        <v>73</v>
      </c>
      <c r="AO20" s="1">
        <v>77</v>
      </c>
      <c r="AP20" s="1">
        <v>74</v>
      </c>
      <c r="AQ20" s="1">
        <v>74</v>
      </c>
      <c r="AR20" s="1">
        <v>70</v>
      </c>
      <c r="AS20" s="1">
        <v>67</v>
      </c>
      <c r="AT20" s="1">
        <v>61</v>
      </c>
      <c r="AU20" s="1">
        <v>83</v>
      </c>
      <c r="AV20" s="1">
        <v>83</v>
      </c>
      <c r="AW20" s="1">
        <v>79</v>
      </c>
      <c r="AX20" s="1">
        <v>87</v>
      </c>
      <c r="AY20" s="1">
        <v>85</v>
      </c>
      <c r="AZ20" s="1">
        <v>84</v>
      </c>
      <c r="BA20" s="1">
        <v>79</v>
      </c>
      <c r="BB20" s="1">
        <v>74</v>
      </c>
      <c r="BC20" s="1">
        <v>70</v>
      </c>
      <c r="BD20" s="1">
        <v>91</v>
      </c>
      <c r="BE20" s="1">
        <v>4379</v>
      </c>
      <c r="BF20" s="1">
        <v>3.31</v>
      </c>
      <c r="BG20" s="1">
        <v>1816</v>
      </c>
      <c r="BH20" s="1">
        <v>3300</v>
      </c>
      <c r="BI20" s="14" t="s">
        <v>16</v>
      </c>
      <c r="BJ20" s="23">
        <v>2582</v>
      </c>
      <c r="BK20" s="23">
        <v>7909</v>
      </c>
      <c r="BL20" s="16">
        <v>4.13</v>
      </c>
      <c r="BM20" t="s">
        <v>16</v>
      </c>
      <c r="BN20" s="1">
        <v>90</v>
      </c>
      <c r="BO20" s="1">
        <v>87</v>
      </c>
      <c r="BP20" s="1">
        <v>88</v>
      </c>
      <c r="BQ20" s="1">
        <v>89</v>
      </c>
      <c r="BR20" s="1">
        <v>84</v>
      </c>
      <c r="BS20" s="1">
        <v>82</v>
      </c>
      <c r="BT20" s="1">
        <v>83</v>
      </c>
      <c r="BU20" s="1">
        <v>78</v>
      </c>
      <c r="BV20" s="1">
        <v>95</v>
      </c>
      <c r="BW20" s="1">
        <v>95</v>
      </c>
      <c r="BX20" s="1">
        <v>91</v>
      </c>
      <c r="BY20" s="1">
        <v>94</v>
      </c>
      <c r="BZ20" s="1">
        <v>99</v>
      </c>
      <c r="CA20" s="1">
        <v>97</v>
      </c>
      <c r="CB20" s="1">
        <v>93</v>
      </c>
      <c r="CC20" s="1">
        <v>89</v>
      </c>
      <c r="CD20" s="1">
        <v>82</v>
      </c>
      <c r="CE20" s="1">
        <v>103</v>
      </c>
      <c r="CF20" s="1">
        <v>8500</v>
      </c>
      <c r="CG20" s="1">
        <v>3</v>
      </c>
      <c r="CH20" s="1">
        <v>2585</v>
      </c>
      <c r="CU20" s="48" t="s">
        <v>74</v>
      </c>
    </row>
    <row r="21" spans="1:99" ht="14.25" customHeight="1" thickBot="1">
      <c r="A21" s="21" t="str">
        <f t="shared" si="2"/>
        <v>Addison Rep:</v>
      </c>
      <c r="B21" s="25" t="str">
        <f t="shared" si="2"/>
        <v>-</v>
      </c>
      <c r="AK21" t="s">
        <v>99</v>
      </c>
      <c r="AL21" t="s">
        <v>17</v>
      </c>
      <c r="AM21" s="1">
        <v>77</v>
      </c>
      <c r="AN21" s="1">
        <v>73</v>
      </c>
      <c r="AO21" s="1">
        <v>83</v>
      </c>
      <c r="AP21" s="1">
        <v>71</v>
      </c>
      <c r="AQ21" s="1">
        <v>74</v>
      </c>
      <c r="AR21" s="1">
        <v>69</v>
      </c>
      <c r="AS21" s="1">
        <v>67</v>
      </c>
      <c r="AT21" s="1">
        <v>60</v>
      </c>
      <c r="AU21" s="1">
        <v>85</v>
      </c>
      <c r="AV21" s="1">
        <v>83</v>
      </c>
      <c r="AW21" s="1">
        <v>78</v>
      </c>
      <c r="AX21" s="1">
        <v>88</v>
      </c>
      <c r="AY21" s="1">
        <v>84</v>
      </c>
      <c r="AZ21" s="1">
        <v>84</v>
      </c>
      <c r="BA21" s="1">
        <v>79</v>
      </c>
      <c r="BB21" s="1">
        <v>76</v>
      </c>
      <c r="BC21" s="1">
        <v>72</v>
      </c>
      <c r="BD21" s="1">
        <v>91</v>
      </c>
      <c r="BE21" s="1">
        <v>5500</v>
      </c>
      <c r="BF21" s="1">
        <v>3</v>
      </c>
      <c r="BG21" s="1">
        <v>1624</v>
      </c>
      <c r="BH21" s="1">
        <v>2850</v>
      </c>
      <c r="BI21" s="14" t="s">
        <v>17</v>
      </c>
      <c r="BJ21" s="23">
        <v>2032</v>
      </c>
      <c r="BK21" s="23">
        <v>8363</v>
      </c>
      <c r="BL21" s="16">
        <v>3.17</v>
      </c>
      <c r="BM21" t="s">
        <v>17</v>
      </c>
      <c r="BN21" s="1">
        <v>92</v>
      </c>
      <c r="BO21" s="1">
        <v>87</v>
      </c>
      <c r="BP21" s="1">
        <v>87</v>
      </c>
      <c r="BQ21" s="1">
        <v>88</v>
      </c>
      <c r="BR21" s="1">
        <v>83</v>
      </c>
      <c r="BS21" s="1">
        <v>83</v>
      </c>
      <c r="BT21" s="1">
        <v>85</v>
      </c>
      <c r="BU21" s="1">
        <v>79</v>
      </c>
      <c r="BV21" s="1">
        <v>96</v>
      </c>
      <c r="BW21" s="1">
        <v>94</v>
      </c>
      <c r="BX21" s="1">
        <v>90</v>
      </c>
      <c r="BY21" s="1">
        <v>92</v>
      </c>
      <c r="BZ21" s="1">
        <v>96</v>
      </c>
      <c r="CA21" s="1">
        <v>95</v>
      </c>
      <c r="CB21" s="1">
        <v>91</v>
      </c>
      <c r="CC21" s="1">
        <v>89</v>
      </c>
      <c r="CD21" s="1">
        <v>84</v>
      </c>
      <c r="CE21" s="1">
        <v>102</v>
      </c>
      <c r="CF21" s="1">
        <v>10000</v>
      </c>
      <c r="CG21" s="1">
        <v>3</v>
      </c>
      <c r="CH21" s="1">
        <v>2278</v>
      </c>
      <c r="CU21" s="48" t="s">
        <v>75</v>
      </c>
    </row>
    <row r="22" spans="1:99" ht="19.5" thickBot="1">
      <c r="A22" s="61" t="s">
        <v>121</v>
      </c>
      <c r="B22" s="66" t="s">
        <v>23</v>
      </c>
      <c r="C22" s="67"/>
      <c r="D22" s="67"/>
      <c r="E22" s="67"/>
      <c r="F22" s="67"/>
      <c r="G22" s="67"/>
      <c r="H22" s="67"/>
      <c r="I22" s="67"/>
      <c r="J22" s="68"/>
      <c r="K22" s="8"/>
      <c r="L22" s="66" t="s">
        <v>24</v>
      </c>
      <c r="M22" s="67"/>
      <c r="N22" s="67"/>
      <c r="O22" s="67"/>
      <c r="P22" s="67"/>
      <c r="Q22" s="67"/>
      <c r="R22" s="67"/>
      <c r="S22" s="67"/>
      <c r="T22" s="68"/>
      <c r="U22" s="59"/>
      <c r="V22" s="59"/>
      <c r="W22" s="59"/>
      <c r="X22" s="59"/>
      <c r="Y22" s="59"/>
      <c r="Z22" s="59"/>
      <c r="AA22" s="59"/>
      <c r="AB22" s="59"/>
      <c r="AC22" s="59"/>
      <c r="AK22" t="s">
        <v>100</v>
      </c>
      <c r="AL22" t="s">
        <v>41</v>
      </c>
      <c r="AM22" s="4">
        <f>10*LOG(10^(AM11/10)+10^(AM11/10))</f>
        <v>99.010299956639813</v>
      </c>
      <c r="AN22" s="4">
        <f t="shared" ref="AN22:BD25" si="3">10*LOG(10^(AN11/10)+10^(AN11/10))</f>
        <v>99.010299956639813</v>
      </c>
      <c r="AO22" s="4">
        <f t="shared" si="3"/>
        <v>97.010299956639813</v>
      </c>
      <c r="AP22" s="4">
        <f t="shared" si="3"/>
        <v>84.010299956639813</v>
      </c>
      <c r="AQ22" s="4">
        <f t="shared" si="3"/>
        <v>79.010299956639813</v>
      </c>
      <c r="AR22" s="4">
        <f t="shared" si="3"/>
        <v>79.010299956639813</v>
      </c>
      <c r="AS22" s="4">
        <f t="shared" si="3"/>
        <v>77.010299956639827</v>
      </c>
      <c r="AT22" s="4">
        <f t="shared" si="3"/>
        <v>72.010299956639813</v>
      </c>
      <c r="AU22" s="4">
        <f t="shared" si="3"/>
        <v>104.01029995663983</v>
      </c>
      <c r="AV22" s="4">
        <f t="shared" si="3"/>
        <v>89.010299956639813</v>
      </c>
      <c r="AW22" s="4">
        <f t="shared" si="3"/>
        <v>97.010299956639813</v>
      </c>
      <c r="AX22" s="4">
        <f t="shared" si="3"/>
        <v>102.01029995663981</v>
      </c>
      <c r="AY22" s="4">
        <f t="shared" si="3"/>
        <v>93.010299956639813</v>
      </c>
      <c r="AZ22" s="4">
        <f t="shared" si="3"/>
        <v>89.010299956639813</v>
      </c>
      <c r="BA22" s="4">
        <f t="shared" si="3"/>
        <v>86.010299956639813</v>
      </c>
      <c r="BB22" s="4">
        <f t="shared" si="3"/>
        <v>84.010299956639813</v>
      </c>
      <c r="BC22" s="4">
        <f t="shared" si="3"/>
        <v>77.010299956639827</v>
      </c>
      <c r="BD22" s="4">
        <f t="shared" si="3"/>
        <v>104.01029995663983</v>
      </c>
      <c r="BE22" s="1">
        <v>1300</v>
      </c>
      <c r="BF22" s="1">
        <v>5</v>
      </c>
      <c r="BG22" s="1">
        <v>2509</v>
      </c>
      <c r="BH22" s="23">
        <v>3825</v>
      </c>
      <c r="BI22" s="14" t="s">
        <v>45</v>
      </c>
      <c r="BJ22" s="23">
        <v>1940</v>
      </c>
      <c r="BK22" s="23">
        <v>1677</v>
      </c>
      <c r="BL22" s="16">
        <v>2.75</v>
      </c>
      <c r="BM22" t="s">
        <v>45</v>
      </c>
      <c r="BN22" s="4">
        <f t="shared" ref="BN22:CC25" si="4">10*LOG(10^(BN11/10)+10^(BN11/10))</f>
        <v>88.010299956639813</v>
      </c>
      <c r="BO22" s="4">
        <f t="shared" si="4"/>
        <v>83.010299956639813</v>
      </c>
      <c r="BP22" s="4">
        <f t="shared" si="4"/>
        <v>84.010299956639813</v>
      </c>
      <c r="BQ22" s="4">
        <f t="shared" si="4"/>
        <v>83.010299956639813</v>
      </c>
      <c r="BR22" s="4">
        <f t="shared" si="4"/>
        <v>79.010299956639813</v>
      </c>
      <c r="BS22" s="4">
        <f t="shared" si="4"/>
        <v>78.010299956639827</v>
      </c>
      <c r="BT22" s="4">
        <f t="shared" si="4"/>
        <v>76.010299956639813</v>
      </c>
      <c r="BU22" s="4">
        <f t="shared" si="4"/>
        <v>76.010299956639813</v>
      </c>
      <c r="BV22" s="4">
        <f t="shared" si="4"/>
        <v>92.010299956639841</v>
      </c>
      <c r="BW22" s="4">
        <f t="shared" si="4"/>
        <v>79.010299956639813</v>
      </c>
      <c r="BX22" s="4">
        <f t="shared" si="4"/>
        <v>81.010299956639813</v>
      </c>
      <c r="BY22" s="4">
        <f t="shared" si="4"/>
        <v>89.010299956639813</v>
      </c>
      <c r="BZ22" s="4">
        <f t="shared" si="4"/>
        <v>91.010299956639841</v>
      </c>
      <c r="CA22" s="4">
        <f t="shared" si="4"/>
        <v>90.010299956639813</v>
      </c>
      <c r="CB22" s="4">
        <f t="shared" si="4"/>
        <v>86.010299956639813</v>
      </c>
      <c r="CC22" s="4">
        <f t="shared" si="4"/>
        <v>82.010299956639813</v>
      </c>
      <c r="CD22" s="4">
        <f t="shared" ref="BO22:CE25" si="5">10*LOG(10^(CD11/10)+10^(CD11/10))</f>
        <v>79.010299956639813</v>
      </c>
      <c r="CE22" s="4">
        <f t="shared" si="5"/>
        <v>96.010299956639813</v>
      </c>
      <c r="CF22">
        <v>2985</v>
      </c>
      <c r="CG22">
        <v>4</v>
      </c>
      <c r="CH22">
        <v>2700</v>
      </c>
      <c r="CU22" s="48" t="s">
        <v>76</v>
      </c>
    </row>
    <row r="23" spans="1:99" ht="18.75">
      <c r="A23" s="31" t="s">
        <v>124</v>
      </c>
      <c r="B23" s="53">
        <v>46.600475882230555</v>
      </c>
      <c r="C23" s="32">
        <v>51.600475882230555</v>
      </c>
      <c r="D23" s="32">
        <v>57.600475882230555</v>
      </c>
      <c r="E23" s="32">
        <v>66.600475882230555</v>
      </c>
      <c r="F23" s="32">
        <v>62.600475882230555</v>
      </c>
      <c r="G23" s="32">
        <v>58.600475882230555</v>
      </c>
      <c r="H23" s="32">
        <v>58.600475882230555</v>
      </c>
      <c r="I23" s="32">
        <v>56.600475882230555</v>
      </c>
      <c r="J23" s="33">
        <v>69.572829369000885</v>
      </c>
      <c r="K23" s="32"/>
      <c r="L23" s="53">
        <v>38.600475882230555</v>
      </c>
      <c r="M23" s="32">
        <v>50.600475882230555</v>
      </c>
      <c r="N23" s="32">
        <v>63.600475882230555</v>
      </c>
      <c r="O23" s="32">
        <v>75.600475882230555</v>
      </c>
      <c r="P23" s="32">
        <v>74.600475882230555</v>
      </c>
      <c r="Q23" s="32">
        <v>67.600475882230555</v>
      </c>
      <c r="R23" s="32">
        <v>65.600475882230555</v>
      </c>
      <c r="S23" s="32">
        <v>60.600475882230555</v>
      </c>
      <c r="T23" s="33">
        <v>78.926673774942515</v>
      </c>
      <c r="U23" s="60"/>
      <c r="V23" s="60"/>
      <c r="W23" s="60"/>
      <c r="X23" s="60"/>
      <c r="Y23" s="60"/>
      <c r="Z23" s="60"/>
      <c r="AA23" s="60"/>
      <c r="AB23" s="60"/>
      <c r="AC23" s="60"/>
      <c r="AK23" t="s">
        <v>101</v>
      </c>
      <c r="AL23" t="s">
        <v>42</v>
      </c>
      <c r="AM23" s="4">
        <f t="shared" ref="AM23:BB25" si="6">10*LOG(10^(AM12/10)+10^(AM12/10))</f>
        <v>98.010299956639813</v>
      </c>
      <c r="AN23" s="4">
        <f t="shared" si="6"/>
        <v>98.010299956639813</v>
      </c>
      <c r="AO23" s="4">
        <f t="shared" si="6"/>
        <v>97.010299956639813</v>
      </c>
      <c r="AP23" s="4">
        <f t="shared" si="6"/>
        <v>85.010299956639813</v>
      </c>
      <c r="AQ23" s="4">
        <f t="shared" si="6"/>
        <v>80.010299956639827</v>
      </c>
      <c r="AR23" s="4">
        <f t="shared" si="6"/>
        <v>80.010299956639827</v>
      </c>
      <c r="AS23" s="4">
        <f t="shared" si="6"/>
        <v>75.010299956639827</v>
      </c>
      <c r="AT23" s="4">
        <f t="shared" si="6"/>
        <v>70.010299956639827</v>
      </c>
      <c r="AU23" s="4">
        <f t="shared" si="6"/>
        <v>102.01029995663981</v>
      </c>
      <c r="AV23" s="4">
        <f t="shared" si="6"/>
        <v>86.010299956639813</v>
      </c>
      <c r="AW23" s="4">
        <f t="shared" si="6"/>
        <v>94.010299956639827</v>
      </c>
      <c r="AX23" s="4">
        <f t="shared" si="6"/>
        <v>101.01029995663981</v>
      </c>
      <c r="AY23" s="4">
        <f t="shared" si="6"/>
        <v>92.010299956639841</v>
      </c>
      <c r="AZ23" s="4">
        <f t="shared" si="6"/>
        <v>89.010299956639813</v>
      </c>
      <c r="BA23" s="4">
        <f t="shared" si="6"/>
        <v>84.010299956639813</v>
      </c>
      <c r="BB23" s="4">
        <f t="shared" si="6"/>
        <v>77.010299956639827</v>
      </c>
      <c r="BC23" s="4">
        <f t="shared" si="3"/>
        <v>73.010299956639813</v>
      </c>
      <c r="BD23" s="4">
        <f t="shared" si="3"/>
        <v>103.01029995663981</v>
      </c>
      <c r="BE23" s="1">
        <v>2526</v>
      </c>
      <c r="BF23" s="1">
        <v>6</v>
      </c>
      <c r="BG23" s="1">
        <v>2400</v>
      </c>
      <c r="BH23">
        <v>3400</v>
      </c>
      <c r="BI23" s="14" t="s">
        <v>46</v>
      </c>
      <c r="BJ23" s="15">
        <v>3134</v>
      </c>
      <c r="BK23" s="15">
        <v>3600</v>
      </c>
      <c r="BL23" s="16">
        <v>8.5</v>
      </c>
      <c r="BM23" t="s">
        <v>46</v>
      </c>
      <c r="BN23" s="4">
        <f t="shared" si="4"/>
        <v>96.010299956639813</v>
      </c>
      <c r="BO23" s="4">
        <f t="shared" si="5"/>
        <v>88.010299956639813</v>
      </c>
      <c r="BP23" s="4">
        <f t="shared" si="5"/>
        <v>88.010299956639813</v>
      </c>
      <c r="BQ23" s="4">
        <f t="shared" si="5"/>
        <v>89.010299956639813</v>
      </c>
      <c r="BR23" s="4">
        <f t="shared" si="5"/>
        <v>84.010299956639813</v>
      </c>
      <c r="BS23" s="4">
        <f t="shared" si="5"/>
        <v>82.010299956639813</v>
      </c>
      <c r="BT23" s="4">
        <f t="shared" si="5"/>
        <v>81.010299956639813</v>
      </c>
      <c r="BU23" s="4">
        <f t="shared" si="5"/>
        <v>79.010299956639813</v>
      </c>
      <c r="BV23" s="4">
        <f t="shared" si="5"/>
        <v>98.010299956639813</v>
      </c>
      <c r="BW23" s="4">
        <f t="shared" si="5"/>
        <v>87.010299956639813</v>
      </c>
      <c r="BX23" s="4">
        <f t="shared" si="5"/>
        <v>87.010299956639813</v>
      </c>
      <c r="BY23" s="4">
        <f t="shared" si="5"/>
        <v>93.010299956639813</v>
      </c>
      <c r="BZ23" s="4">
        <f t="shared" si="5"/>
        <v>98.010299956639813</v>
      </c>
      <c r="CA23" s="4">
        <f t="shared" si="5"/>
        <v>94.010299956639827</v>
      </c>
      <c r="CB23" s="4">
        <f t="shared" si="5"/>
        <v>87.010299956639813</v>
      </c>
      <c r="CC23" s="4">
        <f t="shared" si="5"/>
        <v>84.010299956639813</v>
      </c>
      <c r="CD23" s="4">
        <f t="shared" si="5"/>
        <v>82.010299956639813</v>
      </c>
      <c r="CE23" s="4">
        <f t="shared" si="5"/>
        <v>101.01029995663981</v>
      </c>
      <c r="CF23" s="1">
        <v>4200</v>
      </c>
      <c r="CG23" s="1">
        <v>6</v>
      </c>
      <c r="CH23" s="1">
        <v>2944</v>
      </c>
      <c r="CU23" s="48" t="s">
        <v>77</v>
      </c>
    </row>
    <row r="24" spans="1:99" ht="18.75">
      <c r="A24" s="31" t="s">
        <v>126</v>
      </c>
      <c r="B24" s="53">
        <v>48.084865091685927</v>
      </c>
      <c r="C24" s="32">
        <v>50.084865091685927</v>
      </c>
      <c r="D24" s="32">
        <v>58.084865091685927</v>
      </c>
      <c r="E24" s="32">
        <v>66.084865091685927</v>
      </c>
      <c r="F24" s="32">
        <v>64.084865091685927</v>
      </c>
      <c r="G24" s="32">
        <v>62.084865091685927</v>
      </c>
      <c r="H24" s="32">
        <v>60.084865091685927</v>
      </c>
      <c r="I24" s="32">
        <v>55.084865091685927</v>
      </c>
      <c r="J24" s="33">
        <v>70.165810797615293</v>
      </c>
      <c r="K24" s="32"/>
      <c r="L24" s="53">
        <v>43.084865091685927</v>
      </c>
      <c r="M24" s="32">
        <v>52.084865091685927</v>
      </c>
      <c r="N24" s="32">
        <v>67.084865091685927</v>
      </c>
      <c r="O24" s="32">
        <v>78.084865091685927</v>
      </c>
      <c r="P24" s="32">
        <v>79.084865091685927</v>
      </c>
      <c r="Q24" s="32">
        <v>74.084865091685927</v>
      </c>
      <c r="R24" s="32">
        <v>70.084865091685927</v>
      </c>
      <c r="S24" s="32">
        <v>62.084865091685927</v>
      </c>
      <c r="T24" s="33">
        <v>82.743007195615689</v>
      </c>
      <c r="U24" s="33"/>
      <c r="V24" s="33"/>
      <c r="W24" s="33"/>
      <c r="X24" s="33"/>
      <c r="Y24" s="33"/>
      <c r="Z24" s="33"/>
      <c r="AA24" s="33"/>
      <c r="AB24" s="33"/>
      <c r="AC24" s="33"/>
      <c r="AK24" t="s">
        <v>102</v>
      </c>
      <c r="AL24" t="s">
        <v>43</v>
      </c>
      <c r="AM24" s="4">
        <f t="shared" si="6"/>
        <v>92.010299956639841</v>
      </c>
      <c r="AN24" s="4">
        <f t="shared" si="3"/>
        <v>90.010299956639813</v>
      </c>
      <c r="AO24" s="4">
        <f t="shared" si="3"/>
        <v>97.010299956639813</v>
      </c>
      <c r="AP24" s="4">
        <f t="shared" si="3"/>
        <v>85.010299956639813</v>
      </c>
      <c r="AQ24" s="4">
        <f t="shared" si="3"/>
        <v>78.010299956639827</v>
      </c>
      <c r="AR24" s="4">
        <f t="shared" si="3"/>
        <v>79.010299956639813</v>
      </c>
      <c r="AS24" s="4">
        <f t="shared" si="3"/>
        <v>79.010299956639813</v>
      </c>
      <c r="AT24" s="4">
        <f t="shared" si="3"/>
        <v>74.010299956639813</v>
      </c>
      <c r="AU24" s="4">
        <f t="shared" si="3"/>
        <v>100.01029995663981</v>
      </c>
      <c r="AV24" s="4">
        <f t="shared" si="3"/>
        <v>82.010299956639813</v>
      </c>
      <c r="AW24" s="4">
        <f t="shared" si="3"/>
        <v>88.010299956639813</v>
      </c>
      <c r="AX24" s="4">
        <f t="shared" si="3"/>
        <v>103.01029995663981</v>
      </c>
      <c r="AY24" s="4">
        <f t="shared" si="3"/>
        <v>94.010299956639827</v>
      </c>
      <c r="AZ24" s="4">
        <f t="shared" si="3"/>
        <v>89.010299956639813</v>
      </c>
      <c r="BA24" s="4">
        <f t="shared" si="3"/>
        <v>85.010299956639813</v>
      </c>
      <c r="BB24" s="4">
        <f t="shared" si="3"/>
        <v>83.010299956639813</v>
      </c>
      <c r="BC24" s="4">
        <f t="shared" si="3"/>
        <v>79.010299956639813</v>
      </c>
      <c r="BD24" s="4">
        <f t="shared" si="3"/>
        <v>104.01029995663983</v>
      </c>
      <c r="BE24" s="1">
        <v>3000</v>
      </c>
      <c r="BF24" s="1">
        <v>6</v>
      </c>
      <c r="BG24" s="1">
        <v>2220</v>
      </c>
      <c r="BH24" s="1">
        <v>3025</v>
      </c>
      <c r="BI24" s="14" t="s">
        <v>47</v>
      </c>
      <c r="BJ24" s="17">
        <v>3000</v>
      </c>
      <c r="BK24" s="17">
        <v>5200</v>
      </c>
      <c r="BL24" s="18">
        <v>10</v>
      </c>
      <c r="BM24" t="s">
        <v>47</v>
      </c>
      <c r="BN24" s="4">
        <f t="shared" si="4"/>
        <v>91.010299956639841</v>
      </c>
      <c r="BO24" s="4">
        <f t="shared" si="5"/>
        <v>86.010299956639813</v>
      </c>
      <c r="BP24" s="4">
        <f t="shared" si="5"/>
        <v>89.010299956639813</v>
      </c>
      <c r="BQ24" s="4">
        <f t="shared" si="5"/>
        <v>89.010299956639813</v>
      </c>
      <c r="BR24" s="4">
        <f t="shared" si="5"/>
        <v>84.010299956639813</v>
      </c>
      <c r="BS24" s="4">
        <f t="shared" si="5"/>
        <v>85.010299956639813</v>
      </c>
      <c r="BT24" s="4">
        <f t="shared" si="5"/>
        <v>84.010299956639813</v>
      </c>
      <c r="BU24" s="4">
        <f t="shared" si="5"/>
        <v>79.010299956639813</v>
      </c>
      <c r="BV24" s="4">
        <f t="shared" si="5"/>
        <v>96.010299956639813</v>
      </c>
      <c r="BW24" s="4">
        <f t="shared" si="5"/>
        <v>84.010299956639813</v>
      </c>
      <c r="BX24" s="4">
        <f t="shared" si="5"/>
        <v>87.010299956639813</v>
      </c>
      <c r="BY24" s="4">
        <f t="shared" si="5"/>
        <v>96.010299956639813</v>
      </c>
      <c r="BZ24" s="4">
        <f t="shared" si="5"/>
        <v>100.01029995663981</v>
      </c>
      <c r="CA24" s="4">
        <f t="shared" si="5"/>
        <v>96.010299956639813</v>
      </c>
      <c r="CB24" s="4">
        <f t="shared" si="5"/>
        <v>92.010299956639841</v>
      </c>
      <c r="CC24" s="4">
        <f t="shared" si="5"/>
        <v>89.010299956639813</v>
      </c>
      <c r="CD24" s="4">
        <f t="shared" si="5"/>
        <v>84.010299956639813</v>
      </c>
      <c r="CE24" s="4">
        <f t="shared" si="5"/>
        <v>103.01029995663981</v>
      </c>
      <c r="CF24" s="1">
        <v>6000</v>
      </c>
      <c r="CG24" s="1">
        <v>6</v>
      </c>
      <c r="CH24" s="1">
        <v>2718</v>
      </c>
      <c r="CU24" s="48"/>
    </row>
    <row r="25" spans="1:99" ht="18.75">
      <c r="A25" s="31"/>
      <c r="B25" s="53"/>
      <c r="C25" s="32"/>
      <c r="D25" s="32"/>
      <c r="E25" s="32"/>
      <c r="F25" s="32"/>
      <c r="G25" s="32"/>
      <c r="H25" s="32"/>
      <c r="I25" s="32"/>
      <c r="J25" s="33"/>
      <c r="K25" s="32"/>
      <c r="L25" s="53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K25" t="s">
        <v>103</v>
      </c>
      <c r="AL25" t="s">
        <v>44</v>
      </c>
      <c r="AM25" s="4">
        <f t="shared" si="6"/>
        <v>93.010299956639813</v>
      </c>
      <c r="AN25" s="4">
        <f t="shared" si="3"/>
        <v>94.010299956639827</v>
      </c>
      <c r="AO25" s="4">
        <f t="shared" si="3"/>
        <v>95.010299956639827</v>
      </c>
      <c r="AP25" s="4">
        <f t="shared" si="3"/>
        <v>85.010299956639813</v>
      </c>
      <c r="AQ25" s="4">
        <f t="shared" si="3"/>
        <v>82.010299956639813</v>
      </c>
      <c r="AR25" s="4">
        <f t="shared" si="3"/>
        <v>81.010299956639813</v>
      </c>
      <c r="AS25" s="4">
        <f t="shared" si="3"/>
        <v>80.010299956639827</v>
      </c>
      <c r="AT25" s="4">
        <f t="shared" si="3"/>
        <v>75.010299956639827</v>
      </c>
      <c r="AU25" s="4">
        <f t="shared" si="3"/>
        <v>100.01029995663981</v>
      </c>
      <c r="AV25" s="4">
        <f t="shared" si="3"/>
        <v>86.010299956639813</v>
      </c>
      <c r="AW25" s="4">
        <f t="shared" si="3"/>
        <v>94.010299956639827</v>
      </c>
      <c r="AX25" s="4">
        <f t="shared" si="3"/>
        <v>103.01029995663981</v>
      </c>
      <c r="AY25" s="4">
        <f t="shared" si="3"/>
        <v>96.010299956639813</v>
      </c>
      <c r="AZ25" s="4">
        <f t="shared" si="3"/>
        <v>92.010299956639841</v>
      </c>
      <c r="BA25" s="4">
        <f t="shared" si="3"/>
        <v>87.010299956639813</v>
      </c>
      <c r="BB25" s="4">
        <f t="shared" si="3"/>
        <v>87.010299956639813</v>
      </c>
      <c r="BC25" s="4">
        <f t="shared" si="3"/>
        <v>82.010299956639813</v>
      </c>
      <c r="BD25" s="4">
        <f t="shared" si="3"/>
        <v>105.01029995663983</v>
      </c>
      <c r="BE25" s="1">
        <v>3000</v>
      </c>
      <c r="BF25" s="1">
        <v>5</v>
      </c>
      <c r="BG25" s="1">
        <v>1821</v>
      </c>
      <c r="BH25" s="1">
        <v>2720</v>
      </c>
      <c r="BI25" s="14" t="s">
        <v>48</v>
      </c>
      <c r="BJ25" s="23">
        <v>2347</v>
      </c>
      <c r="BK25" s="23">
        <v>5631</v>
      </c>
      <c r="BL25" s="16">
        <v>7.26</v>
      </c>
      <c r="BM25" t="s">
        <v>48</v>
      </c>
      <c r="BN25" s="4">
        <f t="shared" si="4"/>
        <v>94.010299956639827</v>
      </c>
      <c r="BO25" s="4">
        <f t="shared" si="5"/>
        <v>88.010299956639813</v>
      </c>
      <c r="BP25" s="4">
        <f t="shared" si="5"/>
        <v>94.010299956639827</v>
      </c>
      <c r="BQ25" s="4">
        <f t="shared" si="5"/>
        <v>89.010299956639813</v>
      </c>
      <c r="BR25" s="4">
        <f t="shared" si="5"/>
        <v>87.010299956639813</v>
      </c>
      <c r="BS25" s="4">
        <f t="shared" si="5"/>
        <v>87.010299956639813</v>
      </c>
      <c r="BT25" s="4">
        <f t="shared" si="5"/>
        <v>88.010299956639813</v>
      </c>
      <c r="BU25" s="4">
        <f t="shared" si="5"/>
        <v>85.010299956639813</v>
      </c>
      <c r="BV25" s="4">
        <f t="shared" si="5"/>
        <v>99.010299956639813</v>
      </c>
      <c r="BW25" s="4">
        <f t="shared" si="5"/>
        <v>90.010299956639813</v>
      </c>
      <c r="BX25" s="4">
        <f t="shared" si="5"/>
        <v>87.010299956639813</v>
      </c>
      <c r="BY25" s="4">
        <f t="shared" si="5"/>
        <v>101.01029995663981</v>
      </c>
      <c r="BZ25" s="4">
        <f t="shared" si="5"/>
        <v>99.010299956639813</v>
      </c>
      <c r="CA25" s="4">
        <f t="shared" si="5"/>
        <v>95.010299956639827</v>
      </c>
      <c r="CB25" s="4">
        <f t="shared" si="5"/>
        <v>93.010299956639813</v>
      </c>
      <c r="CC25" s="4">
        <f t="shared" si="5"/>
        <v>94.010299956639827</v>
      </c>
      <c r="CD25" s="4">
        <f t="shared" si="5"/>
        <v>89.010299956639813</v>
      </c>
      <c r="CE25" s="4">
        <f t="shared" si="5"/>
        <v>105.01029995663983</v>
      </c>
      <c r="CF25">
        <v>8005</v>
      </c>
      <c r="CG25">
        <v>4.5</v>
      </c>
      <c r="CH25">
        <v>2400</v>
      </c>
      <c r="CU25" s="47" t="s">
        <v>78</v>
      </c>
    </row>
    <row r="26" spans="1:99" ht="18.75">
      <c r="A26" s="31"/>
      <c r="B26" s="53"/>
      <c r="C26" s="32"/>
      <c r="D26" s="32"/>
      <c r="E26" s="32"/>
      <c r="F26" s="32"/>
      <c r="G26" s="32"/>
      <c r="H26" s="32"/>
      <c r="I26" s="32"/>
      <c r="J26" s="33"/>
      <c r="K26" s="32"/>
      <c r="L26" s="53"/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K26" t="s">
        <v>109</v>
      </c>
      <c r="AL26" t="s">
        <v>55</v>
      </c>
      <c r="AM26" s="1">
        <v>97</v>
      </c>
      <c r="AN26" s="1">
        <v>94</v>
      </c>
      <c r="AO26" s="1">
        <v>91</v>
      </c>
      <c r="AP26" s="1">
        <v>88</v>
      </c>
      <c r="AQ26" s="1">
        <v>78</v>
      </c>
      <c r="AR26" s="1">
        <v>73</v>
      </c>
      <c r="AS26" s="1">
        <v>72</v>
      </c>
      <c r="AT26" s="1">
        <v>68</v>
      </c>
      <c r="AU26" s="1">
        <v>99</v>
      </c>
      <c r="AV26" s="1">
        <v>86</v>
      </c>
      <c r="AW26" s="1">
        <v>91</v>
      </c>
      <c r="AX26" s="1">
        <v>95</v>
      </c>
      <c r="AY26" s="1">
        <v>96</v>
      </c>
      <c r="AZ26" s="1">
        <v>87</v>
      </c>
      <c r="BA26" s="1">
        <v>79</v>
      </c>
      <c r="BB26" s="1">
        <v>78</v>
      </c>
      <c r="BC26" s="1">
        <v>72</v>
      </c>
      <c r="BD26" s="1">
        <v>100</v>
      </c>
      <c r="BE26" s="1">
        <v>638</v>
      </c>
      <c r="BF26" s="1">
        <v>5</v>
      </c>
      <c r="BG26" s="1">
        <v>3231</v>
      </c>
      <c r="BH26" s="1">
        <v>4735</v>
      </c>
      <c r="BI26" t="s">
        <v>55</v>
      </c>
      <c r="BJ26" s="23">
        <v>2659</v>
      </c>
      <c r="BK26" s="23">
        <v>928</v>
      </c>
      <c r="BL26" s="16">
        <v>3.08</v>
      </c>
      <c r="BM26" t="s">
        <v>55</v>
      </c>
      <c r="BN26" s="1">
        <v>88</v>
      </c>
      <c r="BO26" s="1">
        <v>83</v>
      </c>
      <c r="BP26" s="1">
        <v>82</v>
      </c>
      <c r="BQ26" s="1">
        <v>85</v>
      </c>
      <c r="BR26" s="1">
        <v>78</v>
      </c>
      <c r="BS26" s="1">
        <v>73</v>
      </c>
      <c r="BT26" s="1">
        <v>73</v>
      </c>
      <c r="BU26" s="1">
        <v>73</v>
      </c>
      <c r="BV26" s="1">
        <v>91</v>
      </c>
      <c r="BW26" s="1">
        <v>77</v>
      </c>
      <c r="BX26" s="1">
        <v>79</v>
      </c>
      <c r="BY26" s="1">
        <v>85</v>
      </c>
      <c r="BZ26" s="1">
        <v>91</v>
      </c>
      <c r="CA26" s="1">
        <v>87</v>
      </c>
      <c r="CB26" s="1">
        <v>79</v>
      </c>
      <c r="CC26" s="1">
        <v>77</v>
      </c>
      <c r="CD26" s="1">
        <v>74</v>
      </c>
      <c r="CE26" s="1">
        <v>94</v>
      </c>
      <c r="CF26">
        <v>1948</v>
      </c>
      <c r="CG26">
        <v>4</v>
      </c>
      <c r="CH26">
        <v>3700</v>
      </c>
      <c r="CU26" s="47" t="s">
        <v>79</v>
      </c>
    </row>
    <row r="27" spans="1:99" ht="18.75">
      <c r="A27" s="31"/>
      <c r="B27" s="53"/>
      <c r="C27" s="32"/>
      <c r="D27" s="32"/>
      <c r="E27" s="32"/>
      <c r="F27" s="32"/>
      <c r="G27" s="32"/>
      <c r="H27" s="32"/>
      <c r="I27" s="32"/>
      <c r="J27" s="33"/>
      <c r="K27" s="32"/>
      <c r="L27" s="53"/>
      <c r="M27" s="32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K27" t="s">
        <v>110</v>
      </c>
      <c r="AL27" t="s">
        <v>56</v>
      </c>
      <c r="AM27">
        <v>91</v>
      </c>
      <c r="AN27">
        <v>77</v>
      </c>
      <c r="AO27">
        <v>79</v>
      </c>
      <c r="AP27">
        <v>76</v>
      </c>
      <c r="AQ27">
        <v>71</v>
      </c>
      <c r="AR27">
        <v>69</v>
      </c>
      <c r="AS27">
        <v>67</v>
      </c>
      <c r="AT27">
        <v>63</v>
      </c>
      <c r="AU27">
        <v>92</v>
      </c>
      <c r="AV27">
        <v>92</v>
      </c>
      <c r="AW27">
        <v>87</v>
      </c>
      <c r="AX27">
        <v>83</v>
      </c>
      <c r="AY27">
        <v>78</v>
      </c>
      <c r="AZ27">
        <v>77</v>
      </c>
      <c r="BA27">
        <v>72</v>
      </c>
      <c r="BB27">
        <v>66</v>
      </c>
      <c r="BC27">
        <v>63</v>
      </c>
      <c r="BD27">
        <v>94</v>
      </c>
      <c r="BE27">
        <v>3835</v>
      </c>
      <c r="BF27">
        <v>2</v>
      </c>
      <c r="BG27">
        <v>1290</v>
      </c>
      <c r="BI27" t="s">
        <v>56</v>
      </c>
      <c r="BJ27" s="40">
        <v>1290</v>
      </c>
      <c r="BK27" s="40">
        <v>3835</v>
      </c>
      <c r="BL27" s="16">
        <v>2</v>
      </c>
      <c r="BM27" t="s">
        <v>56</v>
      </c>
      <c r="BN27">
        <v>91</v>
      </c>
      <c r="BO27">
        <v>77</v>
      </c>
      <c r="BP27">
        <v>79</v>
      </c>
      <c r="BQ27">
        <v>76</v>
      </c>
      <c r="BR27">
        <v>71</v>
      </c>
      <c r="BS27">
        <v>69</v>
      </c>
      <c r="BT27">
        <v>67</v>
      </c>
      <c r="BU27">
        <v>63</v>
      </c>
      <c r="BV27">
        <v>92</v>
      </c>
      <c r="BW27">
        <v>92</v>
      </c>
      <c r="BX27">
        <v>87</v>
      </c>
      <c r="BY27">
        <v>83</v>
      </c>
      <c r="BZ27">
        <v>78</v>
      </c>
      <c r="CA27">
        <v>77</v>
      </c>
      <c r="CB27">
        <v>72</v>
      </c>
      <c r="CC27">
        <v>66</v>
      </c>
      <c r="CD27">
        <v>63</v>
      </c>
      <c r="CE27">
        <v>94</v>
      </c>
      <c r="CF27">
        <v>3835</v>
      </c>
      <c r="CG27">
        <v>2</v>
      </c>
      <c r="CH27">
        <v>1290</v>
      </c>
      <c r="CU27" s="47" t="s">
        <v>80</v>
      </c>
    </row>
    <row r="28" spans="1:99" ht="18.75">
      <c r="A28" s="31"/>
      <c r="B28" s="53"/>
      <c r="C28" s="32"/>
      <c r="D28" s="32"/>
      <c r="E28" s="32"/>
      <c r="F28" s="32"/>
      <c r="G28" s="32"/>
      <c r="H28" s="32"/>
      <c r="I28" s="32"/>
      <c r="J28" s="33"/>
      <c r="K28" s="32"/>
      <c r="L28" s="53"/>
      <c r="M28" s="32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K28" t="s">
        <v>111</v>
      </c>
      <c r="AL28" t="s">
        <v>104</v>
      </c>
      <c r="AM28" s="1">
        <v>88</v>
      </c>
      <c r="AN28" s="1">
        <v>80</v>
      </c>
      <c r="AO28" s="1">
        <v>78</v>
      </c>
      <c r="AP28" s="1">
        <v>82</v>
      </c>
      <c r="AQ28" s="1">
        <v>75</v>
      </c>
      <c r="AR28" s="1">
        <v>73</v>
      </c>
      <c r="AS28" s="1">
        <v>67</v>
      </c>
      <c r="AT28" s="1">
        <v>64</v>
      </c>
      <c r="AU28" s="1">
        <v>90</v>
      </c>
      <c r="AV28" s="1">
        <v>94</v>
      </c>
      <c r="AW28" s="1">
        <v>86</v>
      </c>
      <c r="AX28" s="1">
        <v>84</v>
      </c>
      <c r="AY28" s="1">
        <v>88</v>
      </c>
      <c r="AZ28" s="1">
        <v>81</v>
      </c>
      <c r="BA28" s="1">
        <v>79</v>
      </c>
      <c r="BB28" s="1">
        <v>73</v>
      </c>
      <c r="BC28" s="1">
        <v>70</v>
      </c>
      <c r="BD28" s="1">
        <v>96</v>
      </c>
      <c r="BE28" s="1">
        <v>2600</v>
      </c>
      <c r="BF28" s="1">
        <v>5</v>
      </c>
      <c r="BG28" s="1">
        <v>2670</v>
      </c>
      <c r="BH28" s="1">
        <v>4000</v>
      </c>
      <c r="BI28" t="s">
        <v>104</v>
      </c>
      <c r="BJ28" s="23">
        <v>3074</v>
      </c>
      <c r="BK28" s="23">
        <v>4884</v>
      </c>
      <c r="BL28" s="16">
        <v>2.87</v>
      </c>
      <c r="BM28" t="s">
        <v>104</v>
      </c>
      <c r="BN28" s="1">
        <v>88</v>
      </c>
      <c r="BO28" s="1">
        <v>80</v>
      </c>
      <c r="BP28" s="1">
        <v>78</v>
      </c>
      <c r="BQ28" s="1">
        <v>82</v>
      </c>
      <c r="BR28" s="1">
        <v>75</v>
      </c>
      <c r="BS28" s="1">
        <v>73</v>
      </c>
      <c r="BT28" s="1">
        <v>67</v>
      </c>
      <c r="BU28" s="1">
        <v>64</v>
      </c>
      <c r="BV28" s="1">
        <v>90</v>
      </c>
      <c r="BW28" s="1">
        <v>94</v>
      </c>
      <c r="BX28" s="1">
        <v>86</v>
      </c>
      <c r="BY28" s="1">
        <v>84</v>
      </c>
      <c r="BZ28" s="1">
        <v>88</v>
      </c>
      <c r="CA28" s="1">
        <v>81</v>
      </c>
      <c r="CB28" s="1">
        <v>79</v>
      </c>
      <c r="CC28" s="1">
        <v>73</v>
      </c>
      <c r="CD28" s="1">
        <v>70</v>
      </c>
      <c r="CE28" s="1">
        <v>96</v>
      </c>
      <c r="CF28" s="1">
        <v>2600</v>
      </c>
      <c r="CG28" s="1">
        <v>5</v>
      </c>
      <c r="CH28" s="1">
        <v>2670</v>
      </c>
      <c r="CU28" s="47" t="s">
        <v>81</v>
      </c>
    </row>
    <row r="29" spans="1:99" ht="18.75">
      <c r="A29" s="31"/>
      <c r="B29" s="53"/>
      <c r="C29" s="32"/>
      <c r="D29" s="32"/>
      <c r="E29" s="32"/>
      <c r="F29" s="32"/>
      <c r="G29" s="32"/>
      <c r="H29" s="32"/>
      <c r="I29" s="32"/>
      <c r="J29" s="33"/>
      <c r="K29" s="32"/>
      <c r="L29" s="53"/>
      <c r="M29" s="32"/>
      <c r="N29" s="32"/>
      <c r="O29" s="32"/>
      <c r="P29" s="32"/>
      <c r="Q29" s="32"/>
      <c r="R29" s="32"/>
      <c r="S29" s="32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K29" t="s">
        <v>114</v>
      </c>
      <c r="AL29" t="s">
        <v>112</v>
      </c>
      <c r="AM29" s="1">
        <v>88</v>
      </c>
      <c r="AN29" s="1">
        <v>80</v>
      </c>
      <c r="AO29" s="1">
        <v>78</v>
      </c>
      <c r="AP29" s="1">
        <v>82</v>
      </c>
      <c r="AQ29" s="1">
        <v>75</v>
      </c>
      <c r="AR29" s="1">
        <v>73</v>
      </c>
      <c r="AS29" s="1">
        <v>67</v>
      </c>
      <c r="AT29" s="1">
        <v>64</v>
      </c>
      <c r="AU29" s="1">
        <v>90</v>
      </c>
      <c r="AV29" s="1">
        <v>94</v>
      </c>
      <c r="AW29" s="1">
        <v>86</v>
      </c>
      <c r="AX29" s="1">
        <v>84</v>
      </c>
      <c r="AY29" s="1">
        <v>88</v>
      </c>
      <c r="AZ29" s="1">
        <v>81</v>
      </c>
      <c r="BA29" s="1">
        <v>79</v>
      </c>
      <c r="BB29" s="1">
        <v>73</v>
      </c>
      <c r="BC29" s="1">
        <v>70</v>
      </c>
      <c r="BD29" s="1">
        <v>96</v>
      </c>
      <c r="BE29" s="1">
        <v>2600</v>
      </c>
      <c r="BF29" s="1">
        <v>5</v>
      </c>
      <c r="BG29" s="1">
        <v>2670</v>
      </c>
      <c r="BH29" s="1">
        <v>4000</v>
      </c>
      <c r="BI29" t="s">
        <v>112</v>
      </c>
      <c r="BJ29" s="23">
        <v>3074</v>
      </c>
      <c r="BK29" s="23">
        <v>4884</v>
      </c>
      <c r="BL29" s="16">
        <v>2.87</v>
      </c>
      <c r="BM29" t="s">
        <v>112</v>
      </c>
      <c r="BN29" s="1">
        <v>88</v>
      </c>
      <c r="BO29" s="1">
        <v>80</v>
      </c>
      <c r="BP29" s="1">
        <v>78</v>
      </c>
      <c r="BQ29" s="1">
        <v>82</v>
      </c>
      <c r="BR29" s="1">
        <v>75</v>
      </c>
      <c r="BS29" s="1">
        <v>73</v>
      </c>
      <c r="BT29" s="1">
        <v>67</v>
      </c>
      <c r="BU29" s="1">
        <v>64</v>
      </c>
      <c r="BV29" s="1">
        <v>90</v>
      </c>
      <c r="BW29" s="1">
        <v>94</v>
      </c>
      <c r="BX29" s="1">
        <v>86</v>
      </c>
      <c r="BY29" s="1">
        <v>84</v>
      </c>
      <c r="BZ29" s="1">
        <v>88</v>
      </c>
      <c r="CA29" s="1">
        <v>81</v>
      </c>
      <c r="CB29" s="1">
        <v>79</v>
      </c>
      <c r="CC29" s="1">
        <v>73</v>
      </c>
      <c r="CD29" s="1">
        <v>70</v>
      </c>
      <c r="CE29" s="1">
        <v>96</v>
      </c>
      <c r="CF29" s="1">
        <v>2600</v>
      </c>
      <c r="CG29" s="1">
        <v>5</v>
      </c>
      <c r="CH29" s="1">
        <v>2670</v>
      </c>
      <c r="CU29" s="47" t="s">
        <v>82</v>
      </c>
    </row>
    <row r="30" spans="1:99" ht="18.75">
      <c r="A30" s="31"/>
      <c r="B30" s="53"/>
      <c r="C30" s="32"/>
      <c r="D30" s="32"/>
      <c r="E30" s="32"/>
      <c r="F30" s="32"/>
      <c r="G30" s="32"/>
      <c r="H30" s="32"/>
      <c r="I30" s="32"/>
      <c r="J30" s="33"/>
      <c r="K30" s="32"/>
      <c r="L30" s="53"/>
      <c r="M30" s="32"/>
      <c r="N30" s="32"/>
      <c r="O30" s="32"/>
      <c r="P30" s="32"/>
      <c r="Q30" s="32"/>
      <c r="R30" s="32"/>
      <c r="S30" s="32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K30" t="s">
        <v>115</v>
      </c>
      <c r="AL30" t="s">
        <v>113</v>
      </c>
      <c r="AM30" s="4">
        <f>10*LOG(10^(AM19/10)+10^(AM19/10))</f>
        <v>90.010299956639813</v>
      </c>
      <c r="AN30" s="4">
        <f t="shared" ref="AN30:BD30" si="7">10*LOG(10^(AN19/10)+10^(AN19/10))</f>
        <v>85.010299956639813</v>
      </c>
      <c r="AO30" s="4">
        <f t="shared" si="7"/>
        <v>84.010299956639813</v>
      </c>
      <c r="AP30" s="4">
        <f t="shared" si="7"/>
        <v>87.010299956639813</v>
      </c>
      <c r="AQ30" s="4">
        <f t="shared" si="7"/>
        <v>80.010299956639827</v>
      </c>
      <c r="AR30" s="4">
        <f t="shared" si="7"/>
        <v>76.010299956639813</v>
      </c>
      <c r="AS30" s="4">
        <f t="shared" si="7"/>
        <v>71.010299956639813</v>
      </c>
      <c r="AT30" s="4">
        <f t="shared" si="7"/>
        <v>69.010299956639813</v>
      </c>
      <c r="AU30" s="4">
        <f t="shared" si="7"/>
        <v>94.010299956639827</v>
      </c>
      <c r="AV30" s="4">
        <f t="shared" si="7"/>
        <v>88.010299956639813</v>
      </c>
      <c r="AW30" s="4">
        <f t="shared" si="7"/>
        <v>83.010299956639813</v>
      </c>
      <c r="AX30" s="4">
        <f t="shared" si="7"/>
        <v>84.010299956639813</v>
      </c>
      <c r="AY30" s="4">
        <f t="shared" si="7"/>
        <v>90.010299956639813</v>
      </c>
      <c r="AZ30" s="4">
        <f t="shared" si="7"/>
        <v>87.010299956639813</v>
      </c>
      <c r="BA30" s="4">
        <f t="shared" si="7"/>
        <v>84.010299956639813</v>
      </c>
      <c r="BB30" s="4">
        <f t="shared" si="7"/>
        <v>80.010299956639827</v>
      </c>
      <c r="BC30" s="4">
        <f t="shared" si="7"/>
        <v>78.010299956639827</v>
      </c>
      <c r="BD30" s="4">
        <f t="shared" si="7"/>
        <v>95.010299956639827</v>
      </c>
      <c r="BE30" s="1">
        <v>1300</v>
      </c>
      <c r="BF30" s="1">
        <v>5</v>
      </c>
      <c r="BG30" s="1">
        <v>2509</v>
      </c>
      <c r="BH30" s="23">
        <v>3825</v>
      </c>
      <c r="BI30" t="s">
        <v>113</v>
      </c>
      <c r="BJ30" s="23">
        <v>1940</v>
      </c>
      <c r="BK30" s="23">
        <v>1677</v>
      </c>
      <c r="BL30" s="16">
        <v>2.75</v>
      </c>
      <c r="BM30" t="s">
        <v>113</v>
      </c>
      <c r="BN30" s="4">
        <f t="shared" ref="BN30:CE30" si="8">10*LOG(10^(BN19/10)+10^(BN19/10))</f>
        <v>103.01029995663981</v>
      </c>
      <c r="BO30" s="4">
        <f t="shared" si="8"/>
        <v>97.010299956639813</v>
      </c>
      <c r="BP30" s="4">
        <f t="shared" si="8"/>
        <v>93.010299956639813</v>
      </c>
      <c r="BQ30" s="4">
        <f t="shared" si="8"/>
        <v>96.010299956639813</v>
      </c>
      <c r="BR30" s="4">
        <f t="shared" si="8"/>
        <v>91.010299956639841</v>
      </c>
      <c r="BS30" s="4">
        <f t="shared" si="8"/>
        <v>90.010299956639813</v>
      </c>
      <c r="BT30" s="4">
        <f t="shared" si="8"/>
        <v>86.010299956639813</v>
      </c>
      <c r="BU30" s="4">
        <f t="shared" si="8"/>
        <v>88.010299956639813</v>
      </c>
      <c r="BV30" s="4">
        <f t="shared" si="8"/>
        <v>105.01029995663983</v>
      </c>
      <c r="BW30" s="4">
        <f t="shared" si="8"/>
        <v>100.01029995663981</v>
      </c>
      <c r="BX30" s="4">
        <f t="shared" si="8"/>
        <v>93.010299956639813</v>
      </c>
      <c r="BY30" s="4">
        <f t="shared" si="8"/>
        <v>93.010299956639813</v>
      </c>
      <c r="BZ30" s="4">
        <f t="shared" si="8"/>
        <v>101.01029995663981</v>
      </c>
      <c r="CA30" s="4">
        <f t="shared" si="8"/>
        <v>98.010299956639813</v>
      </c>
      <c r="CB30" s="4">
        <f t="shared" si="8"/>
        <v>96.010299956639813</v>
      </c>
      <c r="CC30" s="4">
        <f t="shared" si="8"/>
        <v>91.010299956639841</v>
      </c>
      <c r="CD30" s="4">
        <f t="shared" si="8"/>
        <v>89.010299956639813</v>
      </c>
      <c r="CE30" s="4">
        <f t="shared" si="8"/>
        <v>106.01029995663984</v>
      </c>
      <c r="CF30">
        <v>2985</v>
      </c>
      <c r="CG30">
        <v>4</v>
      </c>
      <c r="CH30">
        <v>2700</v>
      </c>
      <c r="CU30" s="47" t="s">
        <v>83</v>
      </c>
    </row>
    <row r="31" spans="1:99" ht="18.75">
      <c r="A31" s="31"/>
      <c r="B31" s="53"/>
      <c r="C31" s="32"/>
      <c r="D31" s="32"/>
      <c r="E31" s="32"/>
      <c r="F31" s="32"/>
      <c r="G31" s="32"/>
      <c r="H31" s="32"/>
      <c r="I31" s="32"/>
      <c r="J31" s="33"/>
      <c r="K31" s="32"/>
      <c r="L31" s="53"/>
      <c r="M31" s="32"/>
      <c r="N31" s="32"/>
      <c r="O31" s="32"/>
      <c r="P31" s="32"/>
      <c r="Q31" s="32"/>
      <c r="R31" s="32"/>
      <c r="S31" s="32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K31" t="s">
        <v>105</v>
      </c>
      <c r="AL31" t="s">
        <v>52</v>
      </c>
      <c r="AM31" s="4">
        <f>10*LOG(10^(AM18/10)+10^(AM18/10))</f>
        <v>91.010299956639841</v>
      </c>
      <c r="AN31" s="4">
        <f t="shared" ref="AN31:BD34" si="9">10*LOG(10^(AN18/10)+10^(AN18/10))</f>
        <v>83.010299956639813</v>
      </c>
      <c r="AO31" s="4">
        <f t="shared" si="9"/>
        <v>81.010299956639813</v>
      </c>
      <c r="AP31" s="4">
        <f t="shared" si="9"/>
        <v>85.010299956639813</v>
      </c>
      <c r="AQ31" s="4">
        <f t="shared" si="9"/>
        <v>78.010299956639827</v>
      </c>
      <c r="AR31" s="4">
        <f t="shared" si="9"/>
        <v>76.010299956639813</v>
      </c>
      <c r="AS31" s="4">
        <f t="shared" si="9"/>
        <v>70.010299956639827</v>
      </c>
      <c r="AT31" s="4">
        <f t="shared" si="9"/>
        <v>67.010299956639827</v>
      </c>
      <c r="AU31" s="4">
        <f t="shared" si="9"/>
        <v>93.010299956639813</v>
      </c>
      <c r="AV31" s="4">
        <f t="shared" si="9"/>
        <v>97.010299956639813</v>
      </c>
      <c r="AW31" s="4">
        <f t="shared" si="9"/>
        <v>89.010299956639813</v>
      </c>
      <c r="AX31" s="4">
        <f t="shared" si="9"/>
        <v>87.010299956639813</v>
      </c>
      <c r="AY31" s="4">
        <f t="shared" si="9"/>
        <v>91.010299956639841</v>
      </c>
      <c r="AZ31" s="4">
        <f t="shared" si="9"/>
        <v>84.010299956639813</v>
      </c>
      <c r="BA31" s="4">
        <f t="shared" si="9"/>
        <v>82.010299956639813</v>
      </c>
      <c r="BB31" s="4">
        <f t="shared" si="9"/>
        <v>76.010299956639813</v>
      </c>
      <c r="BC31" s="4">
        <f t="shared" si="9"/>
        <v>73.010299956639813</v>
      </c>
      <c r="BD31" s="4">
        <f t="shared" si="9"/>
        <v>99.010299956639813</v>
      </c>
      <c r="BE31" s="1">
        <v>2600</v>
      </c>
      <c r="BF31" s="1">
        <v>5</v>
      </c>
      <c r="BG31" s="1">
        <v>2670</v>
      </c>
      <c r="BH31" s="1">
        <v>4000</v>
      </c>
      <c r="BI31" s="14" t="s">
        <v>52</v>
      </c>
      <c r="BJ31" s="23">
        <v>3074</v>
      </c>
      <c r="BK31" s="23">
        <v>4884</v>
      </c>
      <c r="BL31" s="16">
        <v>2.87</v>
      </c>
      <c r="BM31" t="s">
        <v>52</v>
      </c>
      <c r="BN31" s="4">
        <f>10*LOG(10^(BN18/10)+10^(BN18/10))</f>
        <v>91.010299956639841</v>
      </c>
      <c r="BO31" s="4">
        <f t="shared" ref="BO31:CE34" si="10">10*LOG(10^(BO18/10)+10^(BO18/10))</f>
        <v>83.010299956639813</v>
      </c>
      <c r="BP31" s="4">
        <f t="shared" si="10"/>
        <v>81.010299956639813</v>
      </c>
      <c r="BQ31" s="4">
        <f t="shared" si="10"/>
        <v>85.010299956639813</v>
      </c>
      <c r="BR31" s="4">
        <f t="shared" si="10"/>
        <v>78.010299956639827</v>
      </c>
      <c r="BS31" s="4">
        <f t="shared" si="10"/>
        <v>76.010299956639813</v>
      </c>
      <c r="BT31" s="4">
        <f t="shared" si="10"/>
        <v>70.010299956639827</v>
      </c>
      <c r="BU31" s="4">
        <f t="shared" si="10"/>
        <v>67.010299956639827</v>
      </c>
      <c r="BV31" s="4">
        <f t="shared" si="10"/>
        <v>93.010299956639813</v>
      </c>
      <c r="BW31" s="4">
        <f t="shared" si="10"/>
        <v>97.010299956639813</v>
      </c>
      <c r="BX31" s="4">
        <f t="shared" si="10"/>
        <v>89.010299956639813</v>
      </c>
      <c r="BY31" s="4">
        <f t="shared" si="10"/>
        <v>87.010299956639813</v>
      </c>
      <c r="BZ31" s="4">
        <f t="shared" si="10"/>
        <v>91.010299956639841</v>
      </c>
      <c r="CA31" s="4">
        <f t="shared" si="10"/>
        <v>84.010299956639813</v>
      </c>
      <c r="CB31" s="4">
        <f t="shared" si="10"/>
        <v>82.010299956639813</v>
      </c>
      <c r="CC31" s="4">
        <f t="shared" si="10"/>
        <v>76.010299956639813</v>
      </c>
      <c r="CD31" s="4">
        <f t="shared" si="10"/>
        <v>73.010299956639813</v>
      </c>
      <c r="CE31" s="4">
        <f t="shared" si="10"/>
        <v>99.010299956639813</v>
      </c>
      <c r="CF31" s="1">
        <v>2600</v>
      </c>
      <c r="CG31" s="1">
        <v>5</v>
      </c>
      <c r="CH31" s="1">
        <v>2670</v>
      </c>
      <c r="CU31" s="47" t="s">
        <v>84</v>
      </c>
    </row>
    <row r="32" spans="1:99" ht="18.75">
      <c r="A32" s="31"/>
      <c r="B32" s="53"/>
      <c r="C32" s="32"/>
      <c r="D32" s="32"/>
      <c r="E32" s="32"/>
      <c r="F32" s="32"/>
      <c r="G32" s="32"/>
      <c r="H32" s="32"/>
      <c r="I32" s="32"/>
      <c r="J32" s="33"/>
      <c r="K32" s="32"/>
      <c r="L32" s="53"/>
      <c r="M32" s="32"/>
      <c r="N32" s="32"/>
      <c r="O32" s="32"/>
      <c r="P32" s="32"/>
      <c r="Q32" s="32"/>
      <c r="R32" s="32"/>
      <c r="S32" s="32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K32" t="s">
        <v>106</v>
      </c>
      <c r="AL32" t="s">
        <v>51</v>
      </c>
      <c r="AM32" s="4">
        <f t="shared" ref="AM32:BB34" si="11">10*LOG(10^(AM19/10)+10^(AM19/10))</f>
        <v>90.010299956639813</v>
      </c>
      <c r="AN32" s="4">
        <f t="shared" si="11"/>
        <v>85.010299956639813</v>
      </c>
      <c r="AO32" s="4">
        <f t="shared" si="11"/>
        <v>84.010299956639813</v>
      </c>
      <c r="AP32" s="4">
        <f t="shared" si="11"/>
        <v>87.010299956639813</v>
      </c>
      <c r="AQ32" s="4">
        <f t="shared" si="11"/>
        <v>80.010299956639827</v>
      </c>
      <c r="AR32" s="4">
        <f t="shared" si="11"/>
        <v>76.010299956639813</v>
      </c>
      <c r="AS32" s="4">
        <f t="shared" si="11"/>
        <v>71.010299956639813</v>
      </c>
      <c r="AT32" s="4">
        <f t="shared" si="11"/>
        <v>69.010299956639813</v>
      </c>
      <c r="AU32" s="4">
        <f t="shared" si="11"/>
        <v>94.010299956639827</v>
      </c>
      <c r="AV32" s="4">
        <f t="shared" si="11"/>
        <v>88.010299956639813</v>
      </c>
      <c r="AW32" s="4">
        <f t="shared" si="11"/>
        <v>83.010299956639813</v>
      </c>
      <c r="AX32" s="4">
        <f t="shared" si="11"/>
        <v>84.010299956639813</v>
      </c>
      <c r="AY32" s="4">
        <f t="shared" si="11"/>
        <v>90.010299956639813</v>
      </c>
      <c r="AZ32" s="4">
        <f t="shared" si="11"/>
        <v>87.010299956639813</v>
      </c>
      <c r="BA32" s="4">
        <f t="shared" si="11"/>
        <v>84.010299956639813</v>
      </c>
      <c r="BB32" s="4">
        <f t="shared" si="11"/>
        <v>80.010299956639827</v>
      </c>
      <c r="BC32" s="4">
        <f t="shared" si="9"/>
        <v>78.010299956639827</v>
      </c>
      <c r="BD32" s="4">
        <f t="shared" si="9"/>
        <v>95.010299956639827</v>
      </c>
      <c r="BE32" s="1">
        <v>2600</v>
      </c>
      <c r="BF32" s="1">
        <v>5</v>
      </c>
      <c r="BG32" s="1">
        <v>2520</v>
      </c>
      <c r="BH32" s="1">
        <v>3700</v>
      </c>
      <c r="BI32" s="14" t="s">
        <v>51</v>
      </c>
      <c r="BJ32" s="23">
        <v>3416</v>
      </c>
      <c r="BK32" s="23">
        <v>6909</v>
      </c>
      <c r="BL32" s="16">
        <v>6.16</v>
      </c>
      <c r="BM32" t="s">
        <v>51</v>
      </c>
      <c r="BN32" s="4">
        <f t="shared" ref="BN32:CC34" si="12">10*LOG(10^(BN19/10)+10^(BN19/10))</f>
        <v>103.01029995663981</v>
      </c>
      <c r="BO32" s="4">
        <f t="shared" si="12"/>
        <v>97.010299956639813</v>
      </c>
      <c r="BP32" s="4">
        <f t="shared" si="12"/>
        <v>93.010299956639813</v>
      </c>
      <c r="BQ32" s="4">
        <f t="shared" si="12"/>
        <v>96.010299956639813</v>
      </c>
      <c r="BR32" s="4">
        <f t="shared" si="12"/>
        <v>91.010299956639841</v>
      </c>
      <c r="BS32" s="4">
        <f t="shared" si="12"/>
        <v>90.010299956639813</v>
      </c>
      <c r="BT32" s="4">
        <f t="shared" si="12"/>
        <v>86.010299956639813</v>
      </c>
      <c r="BU32" s="4">
        <f t="shared" si="12"/>
        <v>88.010299956639813</v>
      </c>
      <c r="BV32" s="4">
        <f t="shared" si="12"/>
        <v>105.01029995663983</v>
      </c>
      <c r="BW32" s="4">
        <f t="shared" si="12"/>
        <v>100.01029995663981</v>
      </c>
      <c r="BX32" s="4">
        <f t="shared" si="12"/>
        <v>93.010299956639813</v>
      </c>
      <c r="BY32" s="4">
        <f t="shared" si="12"/>
        <v>93.010299956639813</v>
      </c>
      <c r="BZ32" s="4">
        <f t="shared" si="12"/>
        <v>101.01029995663981</v>
      </c>
      <c r="CA32" s="4">
        <f t="shared" si="12"/>
        <v>98.010299956639813</v>
      </c>
      <c r="CB32" s="4">
        <f t="shared" si="12"/>
        <v>96.010299956639813</v>
      </c>
      <c r="CC32" s="4">
        <f t="shared" si="12"/>
        <v>91.010299956639841</v>
      </c>
      <c r="CD32" s="4">
        <f t="shared" si="10"/>
        <v>89.010299956639813</v>
      </c>
      <c r="CE32" s="4">
        <f t="shared" si="10"/>
        <v>106.01029995663984</v>
      </c>
      <c r="CF32" s="1">
        <v>7500</v>
      </c>
      <c r="CG32" s="1">
        <v>4.16</v>
      </c>
      <c r="CH32" s="1">
        <v>3385</v>
      </c>
      <c r="CU32" s="47" t="s">
        <v>85</v>
      </c>
    </row>
    <row r="33" spans="1:99" ht="18.75">
      <c r="A33" s="31"/>
      <c r="B33" s="53"/>
      <c r="C33" s="32"/>
      <c r="D33" s="32"/>
      <c r="E33" s="32"/>
      <c r="F33" s="32"/>
      <c r="G33" s="32"/>
      <c r="H33" s="32"/>
      <c r="I33" s="32"/>
      <c r="J33" s="33"/>
      <c r="K33" s="32"/>
      <c r="L33" s="53"/>
      <c r="M33" s="32"/>
      <c r="N33" s="32"/>
      <c r="O33" s="32"/>
      <c r="P33" s="32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K33" t="s">
        <v>107</v>
      </c>
      <c r="AL33" t="s">
        <v>50</v>
      </c>
      <c r="AM33" s="4">
        <f t="shared" si="11"/>
        <v>78.010299956639827</v>
      </c>
      <c r="AN33" s="4">
        <f t="shared" si="9"/>
        <v>76.010299956639813</v>
      </c>
      <c r="AO33" s="4">
        <f t="shared" si="9"/>
        <v>80.010299956639827</v>
      </c>
      <c r="AP33" s="4">
        <f t="shared" si="9"/>
        <v>77.010299956639827</v>
      </c>
      <c r="AQ33" s="4">
        <f t="shared" si="9"/>
        <v>77.010299956639827</v>
      </c>
      <c r="AR33" s="4">
        <f t="shared" si="9"/>
        <v>73.010299956639813</v>
      </c>
      <c r="AS33" s="4">
        <f t="shared" si="9"/>
        <v>70.010299956639827</v>
      </c>
      <c r="AT33" s="4">
        <f t="shared" si="9"/>
        <v>64.010299956639813</v>
      </c>
      <c r="AU33" s="4">
        <f t="shared" si="9"/>
        <v>86.010299956639813</v>
      </c>
      <c r="AV33" s="4">
        <f t="shared" si="9"/>
        <v>86.010299956639813</v>
      </c>
      <c r="AW33" s="4">
        <f t="shared" si="9"/>
        <v>82.010299956639813</v>
      </c>
      <c r="AX33" s="4">
        <f t="shared" si="9"/>
        <v>90.010299956639813</v>
      </c>
      <c r="AY33" s="4">
        <f t="shared" si="9"/>
        <v>88.010299956639813</v>
      </c>
      <c r="AZ33" s="4">
        <f t="shared" si="9"/>
        <v>87.010299956639813</v>
      </c>
      <c r="BA33" s="4">
        <f t="shared" si="9"/>
        <v>82.010299956639813</v>
      </c>
      <c r="BB33" s="4">
        <f t="shared" si="9"/>
        <v>77.010299956639827</v>
      </c>
      <c r="BC33" s="4">
        <f t="shared" si="9"/>
        <v>73.010299956639813</v>
      </c>
      <c r="BD33" s="4">
        <f t="shared" si="9"/>
        <v>94.010299956639827</v>
      </c>
      <c r="BE33" s="1">
        <v>4379</v>
      </c>
      <c r="BF33" s="1">
        <v>3.31</v>
      </c>
      <c r="BG33" s="1">
        <v>1816</v>
      </c>
      <c r="BH33" s="1">
        <v>3300</v>
      </c>
      <c r="BI33" s="14" t="s">
        <v>50</v>
      </c>
      <c r="BJ33" s="23">
        <v>2582</v>
      </c>
      <c r="BK33" s="23">
        <v>7909</v>
      </c>
      <c r="BL33" s="16">
        <v>4.13</v>
      </c>
      <c r="BM33" t="s">
        <v>50</v>
      </c>
      <c r="BN33" s="4">
        <f t="shared" si="12"/>
        <v>93.010299956639813</v>
      </c>
      <c r="BO33" s="4">
        <f t="shared" si="10"/>
        <v>90.010299956639813</v>
      </c>
      <c r="BP33" s="4">
        <f t="shared" si="10"/>
        <v>91.010299956639841</v>
      </c>
      <c r="BQ33" s="4">
        <f t="shared" si="10"/>
        <v>92.010299956639841</v>
      </c>
      <c r="BR33" s="4">
        <f t="shared" si="10"/>
        <v>87.010299956639813</v>
      </c>
      <c r="BS33" s="4">
        <f t="shared" si="10"/>
        <v>85.010299956639813</v>
      </c>
      <c r="BT33" s="4">
        <f t="shared" si="10"/>
        <v>86.010299956639813</v>
      </c>
      <c r="BU33" s="4">
        <f t="shared" si="10"/>
        <v>81.010299956639813</v>
      </c>
      <c r="BV33" s="4">
        <f t="shared" si="10"/>
        <v>98.010299956639813</v>
      </c>
      <c r="BW33" s="4">
        <f t="shared" si="10"/>
        <v>98.010299956639813</v>
      </c>
      <c r="BX33" s="4">
        <f t="shared" si="10"/>
        <v>94.010299956639827</v>
      </c>
      <c r="BY33" s="4">
        <f t="shared" si="10"/>
        <v>97.010299956639813</v>
      </c>
      <c r="BZ33" s="4">
        <f t="shared" si="10"/>
        <v>102.01029995663981</v>
      </c>
      <c r="CA33" s="4">
        <f t="shared" si="10"/>
        <v>100.01029995663981</v>
      </c>
      <c r="CB33" s="4">
        <f t="shared" si="10"/>
        <v>96.010299956639813</v>
      </c>
      <c r="CC33" s="4">
        <f t="shared" si="10"/>
        <v>92.010299956639841</v>
      </c>
      <c r="CD33" s="4">
        <f t="shared" si="10"/>
        <v>85.010299956639813</v>
      </c>
      <c r="CE33" s="4">
        <f t="shared" si="10"/>
        <v>106.01029995663984</v>
      </c>
      <c r="CF33" s="1">
        <v>8500</v>
      </c>
      <c r="CG33" s="1">
        <v>3</v>
      </c>
      <c r="CH33" s="1">
        <v>2585</v>
      </c>
      <c r="CU33" s="45"/>
    </row>
    <row r="34" spans="1:99" ht="19.5" thickBot="1">
      <c r="A34" s="31"/>
      <c r="B34" s="53"/>
      <c r="C34" s="32"/>
      <c r="D34" s="32"/>
      <c r="E34" s="32"/>
      <c r="F34" s="32"/>
      <c r="G34" s="32"/>
      <c r="H34" s="32"/>
      <c r="I34" s="32"/>
      <c r="J34" s="33"/>
      <c r="K34" s="32"/>
      <c r="L34" s="53"/>
      <c r="M34" s="32"/>
      <c r="N34" s="32"/>
      <c r="O34" s="32"/>
      <c r="P34" s="32"/>
      <c r="Q34" s="32"/>
      <c r="R34" s="32"/>
      <c r="S34" s="32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K34" t="s">
        <v>108</v>
      </c>
      <c r="AL34" t="s">
        <v>49</v>
      </c>
      <c r="AM34" s="4">
        <f t="shared" si="11"/>
        <v>80.010299956639827</v>
      </c>
      <c r="AN34" s="4">
        <f t="shared" si="9"/>
        <v>76.010299956639813</v>
      </c>
      <c r="AO34" s="4">
        <f t="shared" si="9"/>
        <v>86.010299956639813</v>
      </c>
      <c r="AP34" s="4">
        <f t="shared" si="9"/>
        <v>74.010299956639813</v>
      </c>
      <c r="AQ34" s="4">
        <f t="shared" si="9"/>
        <v>77.010299956639827</v>
      </c>
      <c r="AR34" s="4">
        <f t="shared" si="9"/>
        <v>72.010299956639813</v>
      </c>
      <c r="AS34" s="4">
        <f t="shared" si="9"/>
        <v>70.010299956639827</v>
      </c>
      <c r="AT34" s="4">
        <f t="shared" si="9"/>
        <v>63.010299956639813</v>
      </c>
      <c r="AU34" s="4">
        <f t="shared" si="9"/>
        <v>88.010299956639813</v>
      </c>
      <c r="AV34" s="4">
        <f t="shared" si="9"/>
        <v>86.010299956639813</v>
      </c>
      <c r="AW34" s="4">
        <f t="shared" si="9"/>
        <v>81.010299956639813</v>
      </c>
      <c r="AX34" s="4">
        <f t="shared" si="9"/>
        <v>91.010299956639841</v>
      </c>
      <c r="AY34" s="4">
        <f t="shared" si="9"/>
        <v>87.010299956639813</v>
      </c>
      <c r="AZ34" s="4">
        <f t="shared" si="9"/>
        <v>87.010299956639813</v>
      </c>
      <c r="BA34" s="4">
        <f t="shared" si="9"/>
        <v>82.010299956639813</v>
      </c>
      <c r="BB34" s="4">
        <f t="shared" si="9"/>
        <v>79.010299956639813</v>
      </c>
      <c r="BC34" s="4">
        <f t="shared" si="9"/>
        <v>75.010299956639827</v>
      </c>
      <c r="BD34" s="4">
        <f t="shared" si="9"/>
        <v>94.010299956639827</v>
      </c>
      <c r="BE34" s="1">
        <v>5500</v>
      </c>
      <c r="BF34" s="1">
        <v>3</v>
      </c>
      <c r="BG34" s="1">
        <v>1624</v>
      </c>
      <c r="BH34" s="1">
        <v>2850</v>
      </c>
      <c r="BI34" s="19" t="s">
        <v>49</v>
      </c>
      <c r="BJ34" s="41">
        <v>2032</v>
      </c>
      <c r="BK34" s="41">
        <v>8363</v>
      </c>
      <c r="BL34" s="20">
        <v>3.17</v>
      </c>
      <c r="BM34" t="s">
        <v>49</v>
      </c>
      <c r="BN34" s="4">
        <f t="shared" si="12"/>
        <v>95.010299956639827</v>
      </c>
      <c r="BO34" s="4">
        <f t="shared" si="10"/>
        <v>90.010299956639813</v>
      </c>
      <c r="BP34" s="4">
        <f t="shared" si="10"/>
        <v>90.010299956639813</v>
      </c>
      <c r="BQ34" s="4">
        <f t="shared" si="10"/>
        <v>91.010299956639841</v>
      </c>
      <c r="BR34" s="4">
        <f t="shared" si="10"/>
        <v>86.010299956639813</v>
      </c>
      <c r="BS34" s="4">
        <f t="shared" si="10"/>
        <v>86.010299956639813</v>
      </c>
      <c r="BT34" s="4">
        <f t="shared" si="10"/>
        <v>88.010299956639813</v>
      </c>
      <c r="BU34" s="4">
        <f t="shared" si="10"/>
        <v>82.010299956639813</v>
      </c>
      <c r="BV34" s="4">
        <f t="shared" si="10"/>
        <v>99.010299956639813</v>
      </c>
      <c r="BW34" s="4">
        <f t="shared" si="10"/>
        <v>97.010299956639813</v>
      </c>
      <c r="BX34" s="4">
        <f t="shared" si="10"/>
        <v>93.010299956639813</v>
      </c>
      <c r="BY34" s="4">
        <f t="shared" si="10"/>
        <v>95.010299956639827</v>
      </c>
      <c r="BZ34" s="4">
        <f t="shared" si="10"/>
        <v>99.010299956639813</v>
      </c>
      <c r="CA34" s="4">
        <f t="shared" si="10"/>
        <v>98.010299956639813</v>
      </c>
      <c r="CB34" s="4">
        <f t="shared" si="10"/>
        <v>94.010299956639827</v>
      </c>
      <c r="CC34" s="4">
        <f t="shared" si="10"/>
        <v>92.010299956639841</v>
      </c>
      <c r="CD34" s="4">
        <f t="shared" si="10"/>
        <v>87.010299956639813</v>
      </c>
      <c r="CE34" s="4">
        <f t="shared" si="10"/>
        <v>105.01029995663983</v>
      </c>
      <c r="CF34" s="1">
        <v>10000</v>
      </c>
      <c r="CG34" s="1">
        <v>3</v>
      </c>
      <c r="CH34" s="1">
        <v>2278</v>
      </c>
      <c r="CU34" s="45"/>
    </row>
    <row r="35" spans="1:99" ht="18.75">
      <c r="A35" s="31"/>
      <c r="B35" s="53"/>
      <c r="C35" s="32"/>
      <c r="D35" s="32"/>
      <c r="E35" s="32"/>
      <c r="F35" s="32"/>
      <c r="G35" s="32"/>
      <c r="H35" s="32"/>
      <c r="I35" s="32"/>
      <c r="J35" s="33"/>
      <c r="K35" s="32"/>
      <c r="L35" s="53"/>
      <c r="M35" s="32"/>
      <c r="N35" s="32"/>
      <c r="O35" s="32"/>
      <c r="P35" s="32"/>
      <c r="Q35" s="32"/>
      <c r="R35" s="32"/>
      <c r="S35" s="32"/>
      <c r="T35" s="33"/>
      <c r="U35" s="33"/>
      <c r="V35" s="33"/>
      <c r="W35" s="33"/>
      <c r="X35" s="33"/>
      <c r="Y35" s="33"/>
      <c r="Z35" s="33"/>
      <c r="AA35" s="33"/>
      <c r="AB35" s="33"/>
      <c r="AC35" s="33"/>
      <c r="CU35" s="45"/>
    </row>
    <row r="36" spans="1:99" ht="18.75">
      <c r="A36" s="31"/>
      <c r="B36" s="53"/>
      <c r="C36" s="32"/>
      <c r="D36" s="32"/>
      <c r="E36" s="32"/>
      <c r="F36" s="32"/>
      <c r="G36" s="32"/>
      <c r="H36" s="32"/>
      <c r="I36" s="32"/>
      <c r="J36" s="33"/>
      <c r="K36" s="32"/>
      <c r="L36" s="53"/>
      <c r="M36" s="32"/>
      <c r="N36" s="32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L36" t="s">
        <v>22</v>
      </c>
      <c r="AM36" s="1">
        <v>63</v>
      </c>
      <c r="AN36" s="1">
        <v>125</v>
      </c>
      <c r="AO36" s="1">
        <v>250</v>
      </c>
      <c r="AP36" s="1">
        <v>500</v>
      </c>
      <c r="AQ36" s="1">
        <v>1000</v>
      </c>
      <c r="AR36" s="1">
        <v>2000</v>
      </c>
      <c r="AS36" s="1">
        <v>4000</v>
      </c>
      <c r="AT36" s="1">
        <v>8000</v>
      </c>
      <c r="AU36" s="1" t="s">
        <v>18</v>
      </c>
      <c r="AV36" s="1">
        <v>63</v>
      </c>
      <c r="AW36" s="1">
        <v>125</v>
      </c>
      <c r="AX36" s="1">
        <v>250</v>
      </c>
      <c r="AY36" s="1">
        <v>500</v>
      </c>
      <c r="AZ36" s="1">
        <v>1000</v>
      </c>
      <c r="BA36" s="1">
        <v>2000</v>
      </c>
      <c r="BB36" s="1">
        <v>4000</v>
      </c>
      <c r="BC36" s="1">
        <v>8000</v>
      </c>
      <c r="BD36" s="1" t="s">
        <v>18</v>
      </c>
      <c r="CU36" s="45"/>
    </row>
    <row r="37" spans="1:99" ht="18.75">
      <c r="A37" s="31"/>
      <c r="B37" s="53"/>
      <c r="C37" s="32"/>
      <c r="D37" s="32"/>
      <c r="E37" s="32"/>
      <c r="F37" s="32"/>
      <c r="G37" s="32"/>
      <c r="H37" s="32"/>
      <c r="I37" s="32"/>
      <c r="J37" s="33"/>
      <c r="K37" s="32"/>
      <c r="L37" s="53"/>
      <c r="M37" s="32"/>
      <c r="N37" s="32"/>
      <c r="O37" s="32"/>
      <c r="P37" s="32"/>
      <c r="Q37" s="32"/>
      <c r="R37" s="32"/>
      <c r="S37" s="32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L37" t="str">
        <f>VLOOKUP($C$11,$AL$4:$BC$35,AL2,FALSE)</f>
        <v>12" BI</v>
      </c>
      <c r="AM37" s="4">
        <f t="shared" ref="AM37:AU37" si="13">IF($AM$41=TRUE,-3+IF($BJ$2=0,VLOOKUP($J$11,AREA1,AM2,FALSE)+50*(LOG($L$13/(VLOOKUP($J$11,AREA1,22,FALSE)))),VLOOKUP($J$11,AREA2,BN2,FALSE)+50*(LOG($L$13/(VLOOKUP($J$11,AREA2,22,FALSE))))),-6+IF($BJ$1=0,VLOOKUP($C$11,AREA1,AM2,FALSE)+50*(LOG($E$13/(VLOOKUP($C$11,AREA1,22,FALSE)))),VLOOKUP($C$11,AREA2,BN2,FALSE)+50*(LOG($E$13/(VLOOKUP($C$11,AREA2,22,FALSE))))))</f>
        <v>74.084865091685927</v>
      </c>
      <c r="AN37" s="4">
        <f t="shared" si="13"/>
        <v>66.084865091685927</v>
      </c>
      <c r="AO37" s="4">
        <f t="shared" si="13"/>
        <v>67.084865091685927</v>
      </c>
      <c r="AP37" s="4">
        <f t="shared" si="13"/>
        <v>69.084865091685927</v>
      </c>
      <c r="AQ37" s="4">
        <f t="shared" si="13"/>
        <v>64.084865091685927</v>
      </c>
      <c r="AR37" s="4">
        <f t="shared" si="13"/>
        <v>61.084865091685927</v>
      </c>
      <c r="AS37" s="4">
        <f t="shared" si="13"/>
        <v>59.084865091685927</v>
      </c>
      <c r="AT37" s="4">
        <f t="shared" si="13"/>
        <v>56.084865091685927</v>
      </c>
      <c r="AU37" s="4">
        <f t="shared" si="13"/>
        <v>77.084865091685927</v>
      </c>
      <c r="AV37" s="4">
        <f t="shared" ref="AV37:BC37" si="14">-3+IF($BJ$1=0,VLOOKUP($C$11,AREA1,AV2,FALSE)+50*(LOG($AM$40/(VLOOKUP($C$11,AREA1,22,FALSE)))),VLOOKUP($C$11,AREA2,BW2,FALSE)+50*(LOG($AM$40/(VLOOKUP($C$11,AREA2,22,FALSE)))))</f>
        <v>69.084865091685927</v>
      </c>
      <c r="AW37" s="4">
        <f t="shared" si="14"/>
        <v>68.084865091685927</v>
      </c>
      <c r="AX37" s="4">
        <f t="shared" si="14"/>
        <v>76.084865091685927</v>
      </c>
      <c r="AY37" s="4">
        <f t="shared" si="14"/>
        <v>81.084865091685927</v>
      </c>
      <c r="AZ37" s="4">
        <f t="shared" si="14"/>
        <v>79.084865091685927</v>
      </c>
      <c r="BA37" s="4">
        <f t="shared" si="14"/>
        <v>73.084865091685927</v>
      </c>
      <c r="BB37" s="4">
        <f t="shared" si="14"/>
        <v>69.084865091685927</v>
      </c>
      <c r="BC37" s="4">
        <f t="shared" si="14"/>
        <v>63.084865091685927</v>
      </c>
      <c r="BD37" s="4">
        <f>IF($BJ$1=0,VLOOKUP($C$11,AREA1,BD2,FALSE)+50*(LOG($AM$40/(VLOOKUP($C$11,AREA1,22,FALSE)))),VLOOKUP($C$11,AREA2,CE2,FALSE)+50*(LOG($AM$40/(VLOOKUP($C$11,AREA2,22,FALSE)))))</f>
        <v>88.084865091685927</v>
      </c>
      <c r="BF37" s="4"/>
      <c r="BG37" s="4"/>
      <c r="CU37" s="45"/>
    </row>
    <row r="38" spans="1:99" ht="18.75">
      <c r="A38" s="31"/>
      <c r="B38" s="53"/>
      <c r="C38" s="32"/>
      <c r="D38" s="32"/>
      <c r="E38" s="32"/>
      <c r="F38" s="32"/>
      <c r="G38" s="32"/>
      <c r="H38" s="32"/>
      <c r="I38" s="32"/>
      <c r="J38" s="33"/>
      <c r="K38" s="32"/>
      <c r="L38" s="53"/>
      <c r="M38" s="32"/>
      <c r="N38" s="32"/>
      <c r="O38" s="32"/>
      <c r="P38" s="32"/>
      <c r="Q38" s="32"/>
      <c r="R38" s="32"/>
      <c r="S38" s="32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L38" t="s">
        <v>1</v>
      </c>
      <c r="AM38">
        <f>E11</f>
        <v>3995</v>
      </c>
      <c r="AU38" s="4"/>
      <c r="BE38" s="4"/>
      <c r="CU38" s="45"/>
    </row>
    <row r="39" spans="1:99" ht="18.75">
      <c r="A39" s="31"/>
      <c r="B39" s="53"/>
      <c r="C39" s="32"/>
      <c r="D39" s="32"/>
      <c r="E39" s="32"/>
      <c r="F39" s="32"/>
      <c r="G39" s="32"/>
      <c r="H39" s="32"/>
      <c r="I39" s="32"/>
      <c r="J39" s="33"/>
      <c r="K39" s="32"/>
      <c r="L39" s="53"/>
      <c r="M39" s="32"/>
      <c r="N39" s="32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L39" t="s">
        <v>2</v>
      </c>
      <c r="AM39">
        <f>E12</f>
        <v>1.91</v>
      </c>
      <c r="CU39" s="45"/>
    </row>
    <row r="40" spans="1:99" ht="18.75">
      <c r="A40" s="31"/>
      <c r="B40" s="53"/>
      <c r="C40" s="32"/>
      <c r="D40" s="32"/>
      <c r="E40" s="32"/>
      <c r="F40" s="32"/>
      <c r="G40" s="32"/>
      <c r="H40" s="32"/>
      <c r="I40" s="32"/>
      <c r="J40" s="33"/>
      <c r="K40" s="32"/>
      <c r="L40" s="53"/>
      <c r="M40" s="32"/>
      <c r="N40" s="32"/>
      <c r="O40" s="32"/>
      <c r="P40" s="32"/>
      <c r="Q40" s="32"/>
      <c r="R40" s="32"/>
      <c r="S40" s="32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L40" t="s">
        <v>3</v>
      </c>
      <c r="AM40">
        <f>E13</f>
        <v>2400</v>
      </c>
      <c r="CU40" s="45"/>
    </row>
    <row r="41" spans="1:99">
      <c r="A41" s="34"/>
      <c r="B41" s="54"/>
      <c r="C41" s="35"/>
      <c r="D41" s="35"/>
      <c r="E41" s="35"/>
      <c r="F41" s="35"/>
      <c r="G41" s="35"/>
      <c r="H41" s="35"/>
      <c r="I41" s="35"/>
      <c r="J41" s="36"/>
      <c r="K41" s="35"/>
      <c r="L41" s="54"/>
      <c r="M41" s="35"/>
      <c r="N41" s="35"/>
      <c r="O41" s="35"/>
      <c r="P41" s="35"/>
      <c r="Q41" s="35"/>
      <c r="R41" s="35"/>
      <c r="S41" s="3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L41" t="s">
        <v>33</v>
      </c>
      <c r="AM41" s="29" t="b">
        <f>IF(J11&lt;&gt;0,TRUE,FALSE)</f>
        <v>0</v>
      </c>
      <c r="AN41">
        <f>IF(AM41=TRUE,0,0)</f>
        <v>0</v>
      </c>
      <c r="CU41" s="45"/>
    </row>
    <row r="42" spans="1:99">
      <c r="A42" s="34"/>
      <c r="B42" s="35"/>
      <c r="C42" s="35"/>
      <c r="D42" s="35"/>
      <c r="E42" s="35"/>
      <c r="F42" s="35"/>
      <c r="G42" s="35"/>
      <c r="H42" s="35"/>
      <c r="I42" s="35"/>
      <c r="J42" s="36"/>
      <c r="K42" s="35"/>
      <c r="L42" s="54"/>
      <c r="M42" s="35"/>
      <c r="N42" s="35"/>
      <c r="O42" s="35"/>
      <c r="P42" s="35"/>
      <c r="Q42" s="35"/>
      <c r="R42" s="35"/>
      <c r="S42" s="3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CU42" s="45"/>
    </row>
    <row r="43" spans="1:99">
      <c r="A43" s="34"/>
      <c r="B43" s="35"/>
      <c r="C43" s="35"/>
      <c r="D43" s="35"/>
      <c r="E43" s="35"/>
      <c r="F43" s="35"/>
      <c r="G43" s="35"/>
      <c r="H43" s="35"/>
      <c r="I43" s="35"/>
      <c r="J43" s="36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CU43" s="45"/>
    </row>
    <row r="44" spans="1:99">
      <c r="A44" s="34"/>
      <c r="B44" s="35"/>
      <c r="C44" s="35"/>
      <c r="D44" s="35"/>
      <c r="E44" s="35"/>
      <c r="F44" s="35"/>
      <c r="G44" s="35"/>
      <c r="H44" s="35"/>
      <c r="I44" s="35"/>
      <c r="J44" s="36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/>
      <c r="W44" s="36"/>
      <c r="X44" s="36"/>
      <c r="Y44" s="36"/>
      <c r="Z44" s="36"/>
      <c r="AA44" s="36"/>
      <c r="AB44" s="36"/>
      <c r="AC44" s="36"/>
      <c r="CU44" s="45"/>
    </row>
    <row r="45" spans="1:99">
      <c r="A45" s="34"/>
      <c r="B45" s="35"/>
      <c r="C45" s="35"/>
      <c r="D45" s="35"/>
      <c r="E45" s="35"/>
      <c r="F45" s="35"/>
      <c r="G45" s="35"/>
      <c r="H45" s="35"/>
      <c r="I45" s="35"/>
      <c r="J45" s="36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6"/>
      <c r="W45" s="36"/>
      <c r="X45" s="36"/>
      <c r="Y45" s="36"/>
      <c r="Z45" s="36"/>
      <c r="AA45" s="36"/>
      <c r="AB45" s="36"/>
      <c r="AC45" s="36"/>
      <c r="CU45" s="46"/>
    </row>
    <row r="46" spans="1:99">
      <c r="A46" s="34"/>
      <c r="B46" s="35"/>
      <c r="C46" s="35"/>
      <c r="D46" s="35"/>
      <c r="E46" s="35"/>
      <c r="F46" s="35"/>
      <c r="G46" s="35"/>
      <c r="H46" s="35"/>
      <c r="I46" s="35"/>
      <c r="J46" s="36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6"/>
      <c r="AC46" s="36"/>
      <c r="CU46" s="46"/>
    </row>
    <row r="47" spans="1:99">
      <c r="A47" s="34"/>
      <c r="B47" s="35"/>
      <c r="C47" s="35"/>
      <c r="D47" s="35"/>
      <c r="E47" s="35"/>
      <c r="F47" s="35"/>
      <c r="G47" s="35"/>
      <c r="H47" s="35"/>
      <c r="I47" s="35"/>
      <c r="J47" s="36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6"/>
      <c r="V47" s="36"/>
      <c r="W47" s="36"/>
      <c r="X47" s="36"/>
      <c r="Y47" s="36"/>
      <c r="Z47" s="36"/>
      <c r="AA47" s="36"/>
      <c r="AB47" s="36"/>
      <c r="AC47" s="36"/>
      <c r="CU47" s="46"/>
    </row>
    <row r="48" spans="1:99">
      <c r="A48" s="34"/>
      <c r="B48" s="35"/>
      <c r="C48" s="35"/>
      <c r="D48" s="35"/>
      <c r="E48" s="35"/>
      <c r="F48" s="35"/>
      <c r="G48" s="35"/>
      <c r="H48" s="35"/>
      <c r="I48" s="35"/>
      <c r="J48" s="36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6"/>
      <c r="V48" s="36"/>
      <c r="W48" s="36"/>
      <c r="X48" s="36"/>
      <c r="Y48" s="36"/>
      <c r="Z48" s="36"/>
      <c r="AA48" s="36"/>
      <c r="AB48" s="36"/>
      <c r="AC48" s="36"/>
      <c r="CU48" s="46"/>
    </row>
    <row r="49" spans="1:99">
      <c r="A49" s="34"/>
      <c r="B49" s="35"/>
      <c r="C49" s="35"/>
      <c r="D49" s="35"/>
      <c r="E49" s="35"/>
      <c r="F49" s="35"/>
      <c r="G49" s="35"/>
      <c r="H49" s="35"/>
      <c r="I49" s="35"/>
      <c r="J49" s="36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6"/>
      <c r="V49" s="36"/>
      <c r="W49" s="36"/>
      <c r="X49" s="36"/>
      <c r="Y49" s="36"/>
      <c r="Z49" s="36"/>
      <c r="AA49" s="36"/>
      <c r="AB49" s="36"/>
      <c r="AC49" s="36"/>
      <c r="CU49" s="46"/>
    </row>
    <row r="50" spans="1:99">
      <c r="A50" s="34"/>
      <c r="B50" s="35"/>
      <c r="C50" s="35"/>
      <c r="D50" s="35"/>
      <c r="E50" s="35"/>
      <c r="F50" s="35"/>
      <c r="G50" s="35"/>
      <c r="H50" s="35"/>
      <c r="I50" s="35"/>
      <c r="J50" s="36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CU50" s="46"/>
    </row>
    <row r="51" spans="1:99">
      <c r="A51" s="34"/>
      <c r="B51" s="35"/>
      <c r="C51" s="35"/>
      <c r="D51" s="35"/>
      <c r="E51" s="35"/>
      <c r="F51" s="35"/>
      <c r="G51" s="35"/>
      <c r="H51" s="35"/>
      <c r="I51" s="35"/>
      <c r="J51" s="36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6"/>
      <c r="V51" s="36"/>
      <c r="W51" s="36"/>
      <c r="X51" s="36"/>
      <c r="Y51" s="36"/>
      <c r="Z51" s="36"/>
      <c r="AA51" s="36"/>
      <c r="AB51" s="36"/>
      <c r="AC51" s="36"/>
      <c r="CU51" s="46"/>
    </row>
    <row r="52" spans="1:99">
      <c r="A52" s="34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  <c r="X52" s="36"/>
      <c r="Y52" s="36"/>
      <c r="Z52" s="36"/>
      <c r="AA52" s="36"/>
      <c r="AB52" s="36"/>
      <c r="AC52" s="36"/>
      <c r="CU52" s="46"/>
    </row>
    <row r="53" spans="1:99">
      <c r="A53" s="34"/>
      <c r="B53" s="35"/>
      <c r="C53" s="35"/>
      <c r="D53" s="35"/>
      <c r="E53" s="35"/>
      <c r="F53" s="35"/>
      <c r="G53" s="35"/>
      <c r="H53" s="35"/>
      <c r="I53" s="35"/>
      <c r="J53" s="36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99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99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99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99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spans="1:99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99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99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99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99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99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99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</sheetData>
  <sheetProtection password="ED2C" sheet="1" objects="1" scenarios="1" selectLockedCells="1"/>
  <mergeCells count="15">
    <mergeCell ref="B22:J22"/>
    <mergeCell ref="L22:T22"/>
    <mergeCell ref="B14:J14"/>
    <mergeCell ref="L14:T14"/>
    <mergeCell ref="B2:E2"/>
    <mergeCell ref="B3:E3"/>
    <mergeCell ref="B4:E4"/>
    <mergeCell ref="C8:H8"/>
    <mergeCell ref="C9:H9"/>
    <mergeCell ref="BN1:BV1"/>
    <mergeCell ref="BW1:CD1"/>
    <mergeCell ref="B11:B12"/>
    <mergeCell ref="I11:I12"/>
    <mergeCell ref="AM1:AU1"/>
    <mergeCell ref="AV1:BC1"/>
  </mergeCells>
  <conditionalFormatting sqref="J11">
    <cfRule type="containsText" dxfId="1" priority="2" operator="containsText" text="TRUE">
      <formula>NOT(ISERROR(SEARCH("TRUE",J11)))</formula>
    </cfRule>
    <cfRule type="colorScale" priority="3">
      <colorScale>
        <cfvo type="min" val="0"/>
        <cfvo type="max" val="0"/>
        <color theme="6" tint="0.39997558519241921"/>
        <color theme="6" tint="0.39997558519241921"/>
      </colorScale>
    </cfRule>
  </conditionalFormatting>
  <conditionalFormatting sqref="L11:L13 E11:E12">
    <cfRule type="cellIs" dxfId="0" priority="5" operator="equal">
      <formula>$AM$41</formula>
    </cfRule>
  </conditionalFormatting>
  <dataValidations xWindow="472" yWindow="288" count="2">
    <dataValidation showInputMessage="1" showErrorMessage="1" prompt="SELECT FAN " sqref="C11"/>
    <dataValidation showInputMessage="1" showErrorMessage="1" prompt="SELECT FAN " sqref="J11"/>
  </dataValidations>
  <pageMargins left="0.7" right="0.7" top="0.75" bottom="0.75" header="0.3" footer="0.3"/>
  <pageSetup scale="53" orientation="landscape" verticalDpi="1200" r:id="rId1"/>
  <headerFooter>
    <oddHeader>&amp;LAddison&amp;R&amp;D</oddHeader>
    <oddFooter>&amp;L&amp;G&amp;R&amp;Pof&amp;N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topLeftCell="A4" workbookViewId="0">
      <selection activeCell="A2" sqref="A2:Z4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Sheet3</vt:lpstr>
      <vt:lpstr>AREA1</vt:lpstr>
      <vt:lpstr>AREA2</vt:lpstr>
      <vt:lpstr>DECIDER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Sarma, Anil</dc:creator>
  <cp:lastModifiedBy>jhincapie</cp:lastModifiedBy>
  <cp:lastPrinted>2017-07-31T17:17:19Z</cp:lastPrinted>
  <dcterms:created xsi:type="dcterms:W3CDTF">2015-06-11T20:29:18Z</dcterms:created>
  <dcterms:modified xsi:type="dcterms:W3CDTF">2017-07-31T17:17:59Z</dcterms:modified>
</cp:coreProperties>
</file>